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theme/themeOverride1.xml" ContentType="application/vnd.openxmlformats-officedocument.themeOverrid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2.xml" ContentType="application/vnd.openxmlformats-officedocument.themeOverrid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3.xml" ContentType="application/vnd.openxmlformats-officedocument.themeOverride+xml"/>
  <Override PartName="/xl/drawings/drawing2.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theme/themeOverride4.xml" ContentType="application/vnd.openxmlformats-officedocument.themeOverride+xml"/>
  <Override PartName="/xl/charts/chart13.xml" ContentType="application/vnd.openxmlformats-officedocument.drawingml.chart+xml"/>
  <Override PartName="/xl/charts/style11.xml" ContentType="application/vnd.ms-office.chartstyle+xml"/>
  <Override PartName="/xl/charts/colors11.xml" ContentType="application/vnd.ms-office.chartcolorstyle+xml"/>
  <Override PartName="/xl/charts/chart14.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5.xml" ContentType="application/vnd.openxmlformats-officedocument.themeOverride+xml"/>
  <Override PartName="/xl/charts/chart15.xml" ContentType="application/vnd.openxmlformats-officedocument.drawingml.chart+xml"/>
  <Override PartName="/xl/charts/style13.xml" ContentType="application/vnd.ms-office.chartstyle+xml"/>
  <Override PartName="/xl/charts/colors13.xml" ContentType="application/vnd.ms-office.chartcolorstyle+xml"/>
  <Override PartName="/xl/charts/chart16.xml" ContentType="application/vnd.openxmlformats-officedocument.drawingml.chart+xml"/>
  <Override PartName="/xl/charts/style14.xml" ContentType="application/vnd.ms-office.chartstyle+xml"/>
  <Override PartName="/xl/charts/colors14.xml" ContentType="application/vnd.ms-office.chartcolorstyle+xml"/>
  <Override PartName="/xl/charts/chart17.xml" ContentType="application/vnd.openxmlformats-officedocument.drawingml.chart+xml"/>
  <Override PartName="/xl/charts/style15.xml" ContentType="application/vnd.ms-office.chartstyle+xml"/>
  <Override PartName="/xl/charts/colors15.xml" ContentType="application/vnd.ms-office.chartcolorstyle+xml"/>
  <Override PartName="/xl/charts/chart18.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6.xml" ContentType="application/vnd.openxmlformats-officedocument.themeOverrid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9"/>
  <workbookPr hidePivotFieldList="1"/>
  <mc:AlternateContent xmlns:mc="http://schemas.openxmlformats.org/markup-compatibility/2006">
    <mc:Choice Requires="x15">
      <x15ac:absPath xmlns:x15ac="http://schemas.microsoft.com/office/spreadsheetml/2010/11/ac" url="/Users/caitlin.howley/Downloads/"/>
    </mc:Choice>
  </mc:AlternateContent>
  <xr:revisionPtr revIDLastSave="0" documentId="8_{28097305-F80E-914B-989C-58775BDC52C9}" xr6:coauthVersionLast="47" xr6:coauthVersionMax="47" xr10:uidLastSave="{00000000-0000-0000-0000-000000000000}"/>
  <workbookProtection workbookAlgorithmName="SHA-512" workbookHashValue="wu0HQmyLDRP4q4U08r0ddpFfKnYcRw2EuQ0d1FAsohR9M8laiPnYyIm1xQqMLcQoi3rEQrrx5niRWmWQCgZ4RQ==" workbookSaltValue="eRZ1aaXIxeDfXuB9qPICZw==" workbookSpinCount="100000" lockStructure="1"/>
  <bookViews>
    <workbookView xWindow="28800" yWindow="500" windowWidth="38400" windowHeight="21100" activeTab="6" xr2:uid="{E84F0CD3-89E9-674B-9C9A-A30E59A1E89F}"/>
  </bookViews>
  <sheets>
    <sheet name="Pivots" sheetId="9" state="hidden" r:id="rId1"/>
    <sheet name="Dashboard" sheetId="12" r:id="rId2"/>
    <sheet name="Applications to MSAC" sheetId="1" r:id="rId3"/>
    <sheet name="Genetic-related Applications" sheetId="5" r:id="rId4"/>
    <sheet name="Abbreviations" sheetId="2" r:id="rId5"/>
    <sheet name="Search Terms" sheetId="3" r:id="rId6"/>
    <sheet name="Schedule and Log" sheetId="4" r:id="rId7"/>
    <sheet name="Applicant Types List" sheetId="6" state="hidden" r:id="rId8"/>
  </sheets>
  <definedNames>
    <definedName name="_xlnm._FilterDatabase" localSheetId="7" hidden="1">'Applicant Types List'!$A$1:$B$74</definedName>
    <definedName name="_xlnm._FilterDatabase" localSheetId="3" hidden="1">'Genetic-related Applications'!$A$2:$S$23</definedName>
    <definedName name="_xlnm._FilterDatabase" localSheetId="6" hidden="1">'Schedule and Log'!$A$1:$F$9</definedName>
    <definedName name="Slicer_Australian_Genomics__Role">#N/A</definedName>
  </definedNames>
  <calcPr calcId="191029"/>
  <pivotCaches>
    <pivotCache cacheId="95" r:id="rId9"/>
    <pivotCache cacheId="96" r:id="rId10"/>
  </pivotCaches>
  <extLst>
    <ext xmlns:x14="http://schemas.microsoft.com/office/spreadsheetml/2009/9/main" uri="{BBE1A952-AA13-448e-AADC-164F8A28A991}">
      <x14:slicerCaches>
        <x14:slicerCache r:id="rId1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9" i="1" l="1"/>
  <c r="G39" i="1"/>
  <c r="M39" i="1"/>
  <c r="R39" i="1"/>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T3" i="5"/>
  <c r="M3" i="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O3" i="5"/>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3" i="5"/>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14" i="5"/>
  <c r="T4" i="5" l="1"/>
  <c r="T5" i="5"/>
  <c r="T6" i="5"/>
  <c r="T7" i="5"/>
  <c r="T8" i="5"/>
  <c r="T9" i="5"/>
  <c r="T10" i="5"/>
  <c r="T11" i="5"/>
  <c r="T13" i="5"/>
  <c r="T19" i="5"/>
  <c r="T20" i="5"/>
  <c r="T21" i="5"/>
  <c r="T22" i="5"/>
  <c r="T14" i="5"/>
  <c r="T15" i="5"/>
  <c r="T23" i="5"/>
  <c r="T16" i="5"/>
  <c r="T17" i="5"/>
  <c r="T18" i="5"/>
  <c r="T12" i="5"/>
  <c r="O4" i="5"/>
  <c r="O5" i="5"/>
  <c r="O6" i="5"/>
  <c r="O7" i="5"/>
  <c r="O8" i="5"/>
  <c r="O9" i="5"/>
  <c r="O10" i="5"/>
  <c r="O11" i="5"/>
  <c r="O13" i="5"/>
  <c r="O19" i="5"/>
  <c r="O20" i="5"/>
  <c r="O21" i="5"/>
  <c r="O22" i="5"/>
  <c r="O14" i="5"/>
  <c r="O15" i="5"/>
  <c r="O23" i="5"/>
  <c r="O16" i="5"/>
  <c r="O17" i="5"/>
  <c r="O18" i="5"/>
  <c r="O12" i="5"/>
  <c r="G4" i="5"/>
  <c r="G5" i="5"/>
  <c r="G6" i="5"/>
  <c r="G7" i="5"/>
  <c r="G8" i="5"/>
  <c r="G9" i="5"/>
  <c r="G10" i="5"/>
  <c r="G11" i="5"/>
  <c r="G13" i="5"/>
  <c r="G19" i="5"/>
  <c r="G20" i="5"/>
  <c r="G21" i="5"/>
  <c r="G22" i="5"/>
  <c r="G15" i="5"/>
  <c r="G23" i="5"/>
  <c r="G16" i="5"/>
  <c r="G17" i="5"/>
  <c r="G18" i="5"/>
  <c r="G12" i="5"/>
  <c r="E4" i="5"/>
  <c r="E5" i="5"/>
  <c r="E6" i="5"/>
  <c r="E7" i="5"/>
  <c r="E8" i="5"/>
  <c r="E9" i="5"/>
  <c r="E10" i="5"/>
  <c r="E11" i="5"/>
  <c r="E13" i="5"/>
  <c r="E19" i="5"/>
  <c r="E20" i="5"/>
  <c r="E21" i="5"/>
  <c r="E22" i="5"/>
  <c r="E14" i="5"/>
  <c r="E15" i="5"/>
  <c r="E23" i="5"/>
  <c r="E16" i="5"/>
  <c r="E17" i="5"/>
  <c r="E18" i="5"/>
  <c r="E12" i="5"/>
  <c r="DI2" i="9" l="1"/>
  <c r="DH2" i="9"/>
  <c r="G3" i="5"/>
  <c r="DI3" i="9" l="1"/>
  <c r="DH3" i="9"/>
</calcChain>
</file>

<file path=xl/sharedStrings.xml><?xml version="1.0" encoding="utf-8"?>
<sst xmlns="http://schemas.openxmlformats.org/spreadsheetml/2006/main" count="1269" uniqueCount="566">
  <si>
    <t>Genetic testing applications by year initiated</t>
  </si>
  <si>
    <t>Genetic-related applications by year initiated</t>
  </si>
  <si>
    <t>Genetic-related applications by applicant type</t>
  </si>
  <si>
    <t>Breakdown of MSAC outcomes for genetic testing applications by year</t>
  </si>
  <si>
    <t>Breakdown of MSAC outcomes for genetic-related applications by year</t>
  </si>
  <si>
    <t>New Genetic Testing Applications vs MSAC Outcomes by year</t>
  </si>
  <si>
    <t>Formulas for dashboard buttons</t>
  </si>
  <si>
    <t>Genetic Testing</t>
  </si>
  <si>
    <t>Genetic-related</t>
  </si>
  <si>
    <t>New genetic-related applications vs AG involvement by year</t>
  </si>
  <si>
    <t>Australian Genomics' Role</t>
  </si>
  <si>
    <t>(Multiple Items)</t>
  </si>
  <si>
    <t>Row Labels</t>
  </si>
  <si>
    <t>New Genetic Testing Applications</t>
  </si>
  <si>
    <t>Australian Genomics Involved (Applicant or Consultation)</t>
  </si>
  <si>
    <t>Count of Application ID</t>
  </si>
  <si>
    <t>Count of Applicant Type</t>
  </si>
  <si>
    <t>Column Labels</t>
  </si>
  <si>
    <t>Recommended for funding through MBS</t>
  </si>
  <si>
    <t>New Genetic-Related Applications</t>
  </si>
  <si>
    <t>Recommended for MBS, PBS, NBS or NHRA</t>
  </si>
  <si>
    <t>Count of applications submitted</t>
  </si>
  <si>
    <t>Australian Genomics Involved (Consultation)</t>
  </si>
  <si>
    <t>Academic</t>
  </si>
  <si>
    <t>Biotech</t>
  </si>
  <si>
    <t>Deferred decision</t>
  </si>
  <si>
    <t>In consultation</t>
  </si>
  <si>
    <t>N/A</t>
  </si>
  <si>
    <t>Not supported</t>
  </si>
  <si>
    <t>Grand Total</t>
  </si>
  <si>
    <t>Recommended for funding through PBS</t>
  </si>
  <si>
    <t>Recommended for funding through NHRA</t>
  </si>
  <si>
    <t>Recommended for funding through NBS</t>
  </si>
  <si>
    <t>Average time from submission to MSAC Outcome</t>
  </si>
  <si>
    <t>Count of Australian Genomics' Role</t>
  </si>
  <si>
    <t>Department of Health and Aged Care</t>
  </si>
  <si>
    <t>Other</t>
  </si>
  <si>
    <t>Patient Support</t>
  </si>
  <si>
    <t>Pharma</t>
  </si>
  <si>
    <t>RCPA</t>
  </si>
  <si>
    <t>DISCLAIMER: The information in this document is correct to the best of our knowledge based on the date it was last updated. See Sheet 'Schedule and Log' for when the next update will occur.</t>
  </si>
  <si>
    <t>Title</t>
  </si>
  <si>
    <t>Application ID</t>
  </si>
  <si>
    <t>Year Initiated</t>
  </si>
  <si>
    <t>Year Closed</t>
  </si>
  <si>
    <t>Years Elapsed</t>
  </si>
  <si>
    <t>Applicant</t>
  </si>
  <si>
    <t>Applicant Type</t>
  </si>
  <si>
    <t>Method</t>
  </si>
  <si>
    <t>Outcome</t>
  </si>
  <si>
    <t>Helper Column</t>
  </si>
  <si>
    <t>Government Response</t>
  </si>
  <si>
    <t>Status</t>
  </si>
  <si>
    <t>Notes</t>
  </si>
  <si>
    <t>AG Helper Column</t>
  </si>
  <si>
    <t>Genetic test for Fragile X syndrome</t>
  </si>
  <si>
    <t>Monash Institute of Health Services Research/MSAC inititative</t>
  </si>
  <si>
    <t>PCR and Southern Blot</t>
  </si>
  <si>
    <t>CLOSED</t>
  </si>
  <si>
    <t>Genotypic resistance testing of antiretrovirals in HIV</t>
  </si>
  <si>
    <t>Not stated</t>
  </si>
  <si>
    <t>Genotype-assisted antiretroviral resistance testing (GART) on blood samples.</t>
  </si>
  <si>
    <t>Assessed before TGA and PBS criteria involving GART were established, and GART was included in Australian treatment guidelines.</t>
  </si>
  <si>
    <t>Genotypic Resistance Testing of Antiretrovirals in HIV</t>
  </si>
  <si>
    <t>Australasian Society of HIV Medicine</t>
  </si>
  <si>
    <t xml:space="preserve">Genotype-assisted antiretroviral resistance testing (GART) on blood samples </t>
  </si>
  <si>
    <t>Requested GART with the use of nucleic acid sequencing of HIV and expert interpretation of resistance patterns to antiretroviral medications in patients with acute and chronic infection, as well as for pregnant women</t>
  </si>
  <si>
    <t>Six Genetic tests for the Diagnosis of Inheritable Cardiac Conduction Disorders</t>
  </si>
  <si>
    <t>Pathology Services Table Committee</t>
  </si>
  <si>
    <t>Test for 6 genes (KCNE1, KCNE2, KCNH2, KCNJ2, KCNQ1, and SCN5A) implicated in Long QT syndrome</t>
  </si>
  <si>
    <t>Resubmission as application 1598</t>
  </si>
  <si>
    <t>Genetic testing for hereditary mutations in the RET gene</t>
  </si>
  <si>
    <t>Test for mutations in the RET gene (for thyroid cancer and Hirschsprung disease)</t>
  </si>
  <si>
    <t>Underutilisation report by MSAC dated 2018</t>
  </si>
  <si>
    <t>Genetic Testing for Hereditary Mutation of the von Hippel-Lindau (VHL) Gene</t>
  </si>
  <si>
    <t>Test for mutations in the VHL gene (for Von Hippel-Lindau syndrome)</t>
  </si>
  <si>
    <t>Underutilisation report by MSAC dated 2017</t>
  </si>
  <si>
    <t xml:space="preserve">Gefitinib first line testing for mutations of epidermal growth factor receptro (EGFR) in patients with metastatic non-small cell lung cancer </t>
  </si>
  <si>
    <t>AstraZeneca</t>
  </si>
  <si>
    <t>EGFR mutation testing</t>
  </si>
  <si>
    <t>A genetic test to establish the diagnosis of transthyretin familial amyloid polyneuropathy (TTR-FAP) for access to tafamidis meglumine</t>
  </si>
  <si>
    <t>Pfizer</t>
  </si>
  <si>
    <t>Transthyretin (TTR) genetic testing to establish the diagnosis of transthyretin familial amyloid polyneuropathy (TTRFAP) for access to tafamidis meglumine</t>
  </si>
  <si>
    <t>KRAS mutation testing for access to panitumumab</t>
  </si>
  <si>
    <t>Amgen</t>
  </si>
  <si>
    <t>Test for KRAS mutation</t>
  </si>
  <si>
    <t>Gene expression profiling of 21 genes in breast cancer to quantify the risk of disease recurrence and predict adjuvant chemotherapy benefit</t>
  </si>
  <si>
    <t>Genomic Health Inc</t>
  </si>
  <si>
    <t xml:space="preserve">Gene expression profiling (GEP) Oncotype DX® Test (UK), 21 genes, RT-PCR. </t>
  </si>
  <si>
    <t>RAS (Kirsten RAS and Neuroblastoma RAS) mutation testing for eligibility for panitumumab treatment in previously untreated metastatic colorectal cancer patients</t>
  </si>
  <si>
    <t>Mutation testing of RAS gene family which includes genes HRAS, KRAS and NRAS genes</t>
  </si>
  <si>
    <t>BRCA mutation testing to determine eligibility for olaparib maintenance therapy in patients with platinum-sensitive relapsed ovarian cancer</t>
  </si>
  <si>
    <t>BRCA 1 and 2 mutation testing</t>
  </si>
  <si>
    <t>EGFR mutation testing to determine eligibility for access to PBS subsidised AZD9291 second line therapy in patients with locally advanced or metastatic NSCLC</t>
  </si>
  <si>
    <t>Genetic testing for Alport syndrome</t>
  </si>
  <si>
    <t>University of Melbourne Dept Med - J.Savige</t>
  </si>
  <si>
    <t>Genetic testing (targeted whole exome sequencing) to identify one mutation in the COL4A5 gene, or two mutations in the COL4A3 or COL4A4 genes to confirm the diagnosis of X-linked or autosomal recessive Alport syndrome respectively.</t>
  </si>
  <si>
    <t>Pembrolizumab (MK-3475) in Mismatch Repair Deficient (dMMR) Stage IV Colorectal Carcinoma</t>
  </si>
  <si>
    <t>Merck Sharp &amp; Dohme (Australia) P/L</t>
  </si>
  <si>
    <t>ImmunoHistoChemistry (IHC) test for identification of dMMR</t>
  </si>
  <si>
    <t>OPEN</t>
  </si>
  <si>
    <t>Amendment to MBS item 72847
PBS funding will be sought for pembrolizumab treatment of those CRC patients who are found to be dMMR.</t>
  </si>
  <si>
    <t>Diagnostic testing for ROS proto-oncogene 1 (ROS1) rearrangements in non-small cell lung cancer (NSCLC) to determine eligbility for crizotinib treatment</t>
  </si>
  <si>
    <t>FISH testing in ROS1</t>
  </si>
  <si>
    <t>A 50 gene signature assay for predicting breast cancer recurrence</t>
  </si>
  <si>
    <t>Nanostring Technologies, Inc.</t>
  </si>
  <si>
    <t>50 gene assay, mRNA expression NanoString nCounter® Dx technology</t>
  </si>
  <si>
    <t>Genetic testing for childhood syndromes</t>
  </si>
  <si>
    <t>Australian Genomics / MCRI</t>
  </si>
  <si>
    <t>WEA (WES/WGS/trio) (proband + cascade + reanalysis)</t>
  </si>
  <si>
    <t>Somatic tumour gene panel test</t>
  </si>
  <si>
    <t xml:space="preserve">ISH, PCR, and NGS </t>
  </si>
  <si>
    <t>Heritable mutations which increase risk in colorectal and endometrial cancer</t>
  </si>
  <si>
    <t>Different panels different condition = 7 lynch / 2 APC / 4 non APC (proband + cascade)</t>
  </si>
  <si>
    <t>Pembrolizumab (MK-3475) in Mismatch Repair Deficient (dMMR) Stage IV Solid tumours other than colorectal cancer</t>
  </si>
  <si>
    <t>Amendment to MBS item 72847
PBS funding will be sought for pembrolizumab treatment of patients with solid tumours which are dMMR who have progressed following prior treatment</t>
  </si>
  <si>
    <t>Different panels different condition - somatic testing for rare cancers including gene rearrangements in MYC, BCL2, BCL6, CCND1, CCND2, DUSP22, TP63, ALK, TCL1A, MTCP1 dependent on condition</t>
  </si>
  <si>
    <t xml:space="preserve">Applications 1526, 1527 and 1528 grouped together
17 out of 19 MBS items proposed across these 3 applications were recommended for funding and 2 deferred. </t>
  </si>
  <si>
    <t>Different panels different conditions - 23 genes</t>
  </si>
  <si>
    <t>Different panels different condition - 8 genes</t>
  </si>
  <si>
    <t xml:space="preserve">Initial MSAC consideration in August 2019. Revisited by MSAC in November 2019, where MSAC supported creating a new MBS item for hydatidiform mole genetic testing, with the same fee as other genetic tests for rare cancers (1528) and noted that descriptors for 1526 and 1527 needed amendments. </t>
  </si>
  <si>
    <t>Genetic testing of alpha thalassaemia</t>
  </si>
  <si>
    <t>MLPA deletion testing of HBA1 and HBA2</t>
  </si>
  <si>
    <t>Expansion of genetic testing for myeloproliferative neoplasms under MBS item 73325</t>
  </si>
  <si>
    <t>Update to item 73325 (genetic testing for myeloproliferative neoplasms) to include JAK2 V617F variant and then further sequential tests if negative.</t>
  </si>
  <si>
    <t>Genome-wide microarray testing for pregnancies with major foetal structual abnormalities detected by ultrasound</t>
  </si>
  <si>
    <t>Genome-wide microarray</t>
  </si>
  <si>
    <t>Recommended that the service be reviewed after listing</t>
  </si>
  <si>
    <t>Heritable mutations associated with familial hypercholesterolaemia - Clinical Utility Card Application</t>
  </si>
  <si>
    <t>3 gene panel minimum (proband + cascade)</t>
  </si>
  <si>
    <t>Tumour testing to detect somatic BRCA1 or BRCA2 gene mutations, in patients with platinum-sensitive, relapsed high-grade serous ovarian cancer (HGSOC), to determine eligibility for PBS olaparib</t>
  </si>
  <si>
    <t>Tumour testing to detect somatic BRCA1/BRCA 2 after germline BRCA1/BRCA 2 (tested under MBS item 73295)</t>
  </si>
  <si>
    <t>Request to amend Medicare Benefits Schedule (MBS) item 73336 (BRAF mutation test for treatment of metastatic melanoma) to include reference to encorafenib</t>
  </si>
  <si>
    <t>Pierre Fabre</t>
  </si>
  <si>
    <t>BRAF mutation testing</t>
  </si>
  <si>
    <t>Genome-wide microarray testing for people with multiple myeloma and chronic lymphocytic leukaemia</t>
  </si>
  <si>
    <t>Testing of tumour tissue or blood to detect somatic or germline BRCA1 or BRCA2 gene mutations, in a patient newly diagnosed, advanced (FIGO stage III-IV) high grade epithelial ovarian, fallopian tube or primary preitoneal cancer who are in response (complete or parital) to first line platinum-based chemotherapy</t>
  </si>
  <si>
    <t>Amendment to MBS item 73295</t>
  </si>
  <si>
    <t>Germline BRCA mutation testing to determine eligibility for talazoparib treatment in patients with locally advanced or metastatic HER2-negative breast cancer (either hormone receptor positive or triple negative)</t>
  </si>
  <si>
    <t>Germline BRCA mutation testing</t>
  </si>
  <si>
    <t>Same as 1507 application from AstraZeneca</t>
  </si>
  <si>
    <t>Reproductive carrier screening for fragile X syndrome, spinal muscular atrophy and cystic fibrosis</t>
  </si>
  <si>
    <t>Non-Invasive Prenatal Testing (NIPT) for fetal Rhesus D genotype</t>
  </si>
  <si>
    <t>High-throughput non-invasive prenatal testing (HT-NIPT)</t>
  </si>
  <si>
    <t>1 July 2022 listed on MBS</t>
  </si>
  <si>
    <t>Genetic testing for the diagnosis of early-onset or familial neuromuscular disorders</t>
  </si>
  <si>
    <t>375 gene panel</t>
  </si>
  <si>
    <t>Targeted consultation response; expert consultation</t>
  </si>
  <si>
    <t>SUPPLEMENTARY Genetic testing for the diagnosis of early-onset or familial neuromuscular disorders - SINGLE GENE TESTING</t>
  </si>
  <si>
    <t>single gene testing for heritable neuromuscular disorders</t>
  </si>
  <si>
    <t>1 July 2023 listed on MBS</t>
  </si>
  <si>
    <t>Genetic testing for diagnosis of inheritable cardiac rhythm disorders</t>
  </si>
  <si>
    <t>20 gene panel</t>
  </si>
  <si>
    <t>May Budget 2023-24:1 November amended pathology changes</t>
  </si>
  <si>
    <t>With amendment to MBS listing
Recommended that utilisation of all MBS listings be reviewed in 2 years</t>
  </si>
  <si>
    <t>Expert consultation</t>
  </si>
  <si>
    <t xml:space="preserve">Genomic testing for the diagnosis of heritable cardiomyopathies </t>
  </si>
  <si>
    <t xml:space="preserve">22 genes panel </t>
  </si>
  <si>
    <t>Targeted consultation response; expert consultation; research data provision</t>
  </si>
  <si>
    <t>Genetic testing for heritable kidney disease (other than Alport syndrome)</t>
  </si>
  <si>
    <t>WES and WGS</t>
  </si>
  <si>
    <t>PIK3CA mutation testing for postmenopausal women or men with advanced breast cancer who have progressed during of following treatment with an aromatase inhibitor</t>
  </si>
  <si>
    <t xml:space="preserve">Novartis </t>
  </si>
  <si>
    <t>PIK3CA mutation testing</t>
  </si>
  <si>
    <t>Testing of tumour protate tissue to detect BRCA1/2 pathogenic gene variants in people with metastatic castration-resistant prostate cancer to help determine eligibility for PBS olaparib</t>
  </si>
  <si>
    <t>BRCA1/2 tumour testing NGS</t>
  </si>
  <si>
    <t>Testing of blood to detect pathogenic germline BRCA1 or BRCA2 gene variants, in patients with metastatic pancreatic cancer to help determine eligibility for PBS olaparib</t>
  </si>
  <si>
    <t>Germline BRCA1/2</t>
  </si>
  <si>
    <t>Alpha-1-Antitrypsin Genotyping</t>
  </si>
  <si>
    <t>Gene panel testing to identify alpha-1-antitrypsin (AAT) pathogenic variants in serum. Where the result after genotyping is inconclusive, sequencing of the SERPINA1 gene to identify an AAT pathogenic variant should be conducted.</t>
  </si>
  <si>
    <t>Comprehensive genomic profiling of non-small cell lung cancer tumour tissue specimens using next generation sequencing assays</t>
  </si>
  <si>
    <t>Roche</t>
  </si>
  <si>
    <t xml:space="preserve">CGP use of NGS assays in affected patients </t>
  </si>
  <si>
    <t>Targeted consultation response</t>
  </si>
  <si>
    <t>Expanded Reproductive Carrier Screening of couples for joint carrier status of genes associated with autosomal recessive and X-linked conditions</t>
  </si>
  <si>
    <t>NGS &gt;1000 assoicated genes</t>
  </si>
  <si>
    <t>Mackenzie's Mission</t>
  </si>
  <si>
    <t>Applicant; expert consultation; research data provision</t>
  </si>
  <si>
    <t>Diagnostic testing for mesenchymal-epithelial transition Exon 14 skipping alterations in non-small cell lung cancer, to determine PBS eligibility for tepotinib treatment</t>
  </si>
  <si>
    <t>Merck Healthcare</t>
  </si>
  <si>
    <t>mesenchymal-epithelial transition Exon 14 (METex14) skipping alterations</t>
  </si>
  <si>
    <t>KRAS G12C variant testing to determine eligibility for PBS-subsidised sotorasib second-line therapy in patients with locally advanced or metastatic non small cell lung cancer</t>
  </si>
  <si>
    <t>(KRAS) G12C tumour testing</t>
  </si>
  <si>
    <t>MSAC will reconsider application if PBAC recommends listing sotorasib on the PBS</t>
  </si>
  <si>
    <t>Targeted carrier testing for severe monogenic conditions</t>
  </si>
  <si>
    <t>Reproductive carrier screening for varaints in 12 genes relating to 9 severe conditions most commonly found in the Ashkenazi Jewish population</t>
  </si>
  <si>
    <t xml:space="preserve">May Budget 2023-24: 1st November new MBS </t>
  </si>
  <si>
    <t>Targeted consultation response; meeting with applicant and DOH</t>
  </si>
  <si>
    <t>Testing for mismatch repair deficiency (dMMR) in endometrial cancer to help determine eligibility for PBS-subsidised dostarlimab</t>
  </si>
  <si>
    <t>GlaxoSmithKline</t>
  </si>
  <si>
    <t>Amendment to MBS item 72847
PBS funding will be sought for dostarlimab treatment of patients with endometrial cancer which are dMMR who have progressed following prior treatment.</t>
  </si>
  <si>
    <t>Whole Genome Sequencing for the diagnosis of mitochondrial disease</t>
  </si>
  <si>
    <t>Australian Mitochondrial Disease Medical Network Ltd</t>
  </si>
  <si>
    <t>WGS of known variants in genes associated with MD</t>
  </si>
  <si>
    <t>May Budget 2023-24: 1st November new MBS (7 new numbers)</t>
  </si>
  <si>
    <t>MSAC Nov 2022</t>
  </si>
  <si>
    <t>Genetic testing for childhood hearing impairment</t>
  </si>
  <si>
    <t>MCRI</t>
  </si>
  <si>
    <t>WEA of relevant genes known to cause hearing impairment</t>
  </si>
  <si>
    <t>Genetic testing for variants associated with haematological malignancies</t>
  </si>
  <si>
    <t>NGS panels on specific genes as described by WHO diagnostic criteria</t>
  </si>
  <si>
    <t>Detection of measurable residual disease in patients with acute lymphoblastic leukaemia</t>
  </si>
  <si>
    <t>Adaptive Biotechnologies</t>
  </si>
  <si>
    <t>NGS</t>
  </si>
  <si>
    <t xml:space="preserve">Somatic gene testing for the diagnosis of glioma, including gliobastoma </t>
  </si>
  <si>
    <t xml:space="preserve">up to 25 genes panel </t>
  </si>
  <si>
    <t>Germline BRCA mutation test to detect BRCA1 or BRCA2 mutations in patients with HER2-negative high risk early breast cancer to determine eligibility for PBS-listed olaparib treatment</t>
  </si>
  <si>
    <t>In March 2023, MSAC noted that the application would be reconsidered if PBAC recommends listing olaparib for patients in this population who have previously been treated with neoadjuvant or adjuvant chemotherapy.
In November 2023, MSAC supported amendment of existing MBS item 73295 to support this application following PBAC recommendation for PBS listing of olaparib.</t>
  </si>
  <si>
    <t>Small gene panel testing for non-small lung carcinoma</t>
  </si>
  <si>
    <t>Variants tested in at least EGFR, BRAF, KRAS and MET exon 14, the fusion status of at least ALK, ROS1, RET, and NTRK</t>
  </si>
  <si>
    <t>Testing of tumour tissue to determine a positive homologous recombination deficiency status in women newly diagnosed with advanced (FIGO stage III-IV) high grade epithelial ovarian, fallopian tube or primary peritoneal cancer, for access to PBS niraparib</t>
  </si>
  <si>
    <t>Test tumour tissue for genomic instability to determine homologous recombination deficiency (HRD) status (including variants in the BRCA1/2 genes) to define eligibility for treatment with a poly-ADP ribose polymerase (PARP) inhibitor for patients with advanced (FIGO stage III-IV), high grade serous or
other non-mucinous high grade ovarian, fallopian tube or primary peritoneal carcinoma</t>
  </si>
  <si>
    <t>1 January 2024 listed on MBS</t>
  </si>
  <si>
    <t>Testing of tumour tissue to dectect IDH1 mutations in patients with cholangiocarcinoma to determine eligibility for ivosidenib on the Pharmacutical Benefits Scheme</t>
  </si>
  <si>
    <t>Servier Laboratories (Aust.)</t>
  </si>
  <si>
    <t xml:space="preserve">Tumour testing to detect IDH1 mutations in patients with locally advanced or metastatic cholangiocarcinoma </t>
  </si>
  <si>
    <t>DPYD genotyping to predict fluoropyrimidine-induced toxicity</t>
  </si>
  <si>
    <t>Multigene/biomarker panel assay for genotyping of at least four DPYD variants</t>
  </si>
  <si>
    <t>Amendment of MBS items 73303 and 73304 (BRCA1/2 mutation testing in patients with metastatic castration-resistant prostate cancer) to include talazoparib</t>
  </si>
  <si>
    <t>BRCA1/2 tumour testing (73303) and germline testing (73304) NGS</t>
  </si>
  <si>
    <t>Genetic testing to detect AKT-pathway alterations in patients with hormone receptor-positive, HER2-negative advanced breast cancer, to determine eligibility for PBS subsidised capivasertib treatment</t>
  </si>
  <si>
    <t xml:space="preserve">NGS to detect alterations in the AKT Pathway in tumour tissue from patients with specific types of breast cancer who have had recurrence or progression of disease on or after endocrine therapy. </t>
  </si>
  <si>
    <t>Newborn bloodspot screening for glycogen storage disease, Type II (Pompe disease)</t>
  </si>
  <si>
    <t>Department of Health and Aged Care Newborn bloodspot screening</t>
  </si>
  <si>
    <t>NBS</t>
  </si>
  <si>
    <t>Newborn bloodspot screening for mucopolysaccharidosis, Type 1 (MPS I)</t>
  </si>
  <si>
    <t>Newborn bloodspot screening for mucopolysaccharidosis Type II (MPS II)</t>
  </si>
  <si>
    <t>Genetic testing to detect estrogen receptor 1 (ESR1) mutations in patients with estrogen receptor (ER)-positive, HER2-negative, locally advanced or metastatic breast cancer, to determine eligibility for treatment with PBS subsidised elacestrant</t>
  </si>
  <si>
    <t>A. Menarini Australia P/L</t>
  </si>
  <si>
    <t>Testing for ESR1 mutations in ctDNA extracted from blood</t>
  </si>
  <si>
    <t>Genetic testing to detect PIK3CA mutations in patients with hormone receptor (HR)-positive, HER-2 negative, locally advanced or metastatic breast cancer, to determine eligibility for treatment with PBS subsidised inavolisib</t>
  </si>
  <si>
    <t>NGS test for phosphatidylinositol 4,5-bisphosphate 3-kinase catalytic subunit alpha isoform (PIK3CA) mutations performed on tumour tissue or ctDNA</t>
  </si>
  <si>
    <t>Pre-implantation genetic diagnosis (PGD) assessment</t>
  </si>
  <si>
    <t>1165 &amp; 1165.1</t>
  </si>
  <si>
    <t>GENEA</t>
  </si>
  <si>
    <t>Testing of cells from pre-implantation embryos for the detection of genetic and/or chromosomal disorders before embryo transfer</t>
  </si>
  <si>
    <t>Testing for BRAF mutation in patients with advanced melanoma for access to vemurafenib</t>
  </si>
  <si>
    <t>1172 &amp; 1172.1</t>
  </si>
  <si>
    <t>Test for BRAF mutation</t>
  </si>
  <si>
    <t>Deferred decision (1172) then resubmission (1172.1)</t>
  </si>
  <si>
    <t>MammaPrint® 70-gene microarray mRNA gene expression profile breast cancer signature to quantify the risk of disease recurrence and predict adjuvant chemotherapy benefit</t>
  </si>
  <si>
    <t>1376 &amp; 1376.1</t>
  </si>
  <si>
    <t>Genome Investigation P/L</t>
  </si>
  <si>
    <t>Microarray 70 gene signature profiling - MammaPrint®</t>
  </si>
  <si>
    <t>A prognostic RT-qPCR test for prediction of risk of distant recurrence of breast cancer under endocrine treatment</t>
  </si>
  <si>
    <t>1408 &amp; 1408.1</t>
  </si>
  <si>
    <t>Myriad Genetcs</t>
  </si>
  <si>
    <t>Gene expression profiling test, EndoPredict</t>
  </si>
  <si>
    <t>Genetic testing for hereditary mutations predisposing to cancer (breast and/or ovarian)</t>
  </si>
  <si>
    <t>1411 &amp; 1411.1</t>
  </si>
  <si>
    <t>7 gene panel (proband + cascade)</t>
  </si>
  <si>
    <t>Pilot application deferred (1411) then resubmission (1411.1) Amendment to item numbers to expand eligbile patient population</t>
  </si>
  <si>
    <t>Germline BRCA mutation testing in patients with locally advanced or metastatic HER2-negative breast cancer to determine eligibility for PBS-listed olaparib treatment</t>
  </si>
  <si>
    <t>1507 &amp; 1507.1</t>
  </si>
  <si>
    <t>Germline BRCA1/2 mutation testing</t>
  </si>
  <si>
    <t>Testing for neurotrophic tyrosine receptor kinase (NTRK) gene fusion status, in patients with locally advanced or metastatic solid tumours, to determine eligibility for larotrectinib</t>
  </si>
  <si>
    <t>1602 &amp; 1602.1</t>
  </si>
  <si>
    <t>Bayer Australia</t>
  </si>
  <si>
    <t>FISH and RNA-NGS</t>
  </si>
  <si>
    <t>PBAC deferred decsion regarding larotrectinib</t>
  </si>
  <si>
    <t>Testing of tumour tissue to determine a positive homologous recombination deficiency status in women newly diagnosed with advanced (FIGO stage III-IV) high grade epithelial ovarian, fallopian tube or primary peritoneal cancer for access to PBS olaparib</t>
  </si>
  <si>
    <t>1658 &amp; 1658.1</t>
  </si>
  <si>
    <t>Homologous recombination deficiency testing</t>
  </si>
  <si>
    <t>Not supported (1658) then resubmission (1658.1)
1 January 2024 listed on MBS</t>
  </si>
  <si>
    <t>Genetic-related applications (not genetic testing methods)</t>
  </si>
  <si>
    <t>Reason for Application</t>
  </si>
  <si>
    <t>Medical Service Type</t>
  </si>
  <si>
    <t>Review of archival tissue for further diagnostic testing</t>
  </si>
  <si>
    <t>New MBS item</t>
  </si>
  <si>
    <t>Investigative</t>
  </si>
  <si>
    <t>Review of archival tissue, predominantly cancer tissues by a pathologist for further testing</t>
  </si>
  <si>
    <t>Status still OPEN on MSAC webpage</t>
  </si>
  <si>
    <t xml:space="preserve">YESCARTA™ (axicabtagene ciloleucel [KTE-C19]) for the treatment of refractory of replased CD19-positive lymphoma </t>
  </si>
  <si>
    <t>Gilead Sciences P/L</t>
  </si>
  <si>
    <t>New non-MBS item</t>
  </si>
  <si>
    <t>Hybrid health technology</t>
  </si>
  <si>
    <t>Axicabtagene ciloleucel is genetically modified autologous T-cell immunotherapy</t>
  </si>
  <si>
    <t>Deferred advice in November 2019 to allow TGA to complete its assessment of whether AXI is suitable for marketing
in Australia. Following TGA approval, MSAC confirmed support for public funding in January 2020.</t>
  </si>
  <si>
    <t>Prognostic value of the number of copies of the survival of motor neurone 2 (SMN2) gene for the severity of spinal muscular atrophy to determine eligibility for nusinersen in pre-symptomatic patients (Co-dependent)</t>
  </si>
  <si>
    <t>Biogen Australia</t>
  </si>
  <si>
    <t>Referral for advice from PBAC. MBS funding is not being sought for this medical service.</t>
  </si>
  <si>
    <t>Co-dependent technology, because access to the medicine is dependent on results of a test.</t>
  </si>
  <si>
    <t>Quantitative real-time PCR testing</t>
  </si>
  <si>
    <t xml:space="preserve">Co-dependent application with PBAC 
MSAC recommended funding through extension of existing PBS listing for nusinersen </t>
  </si>
  <si>
    <t>Amendment to MBS Item 73344 for c-ROS proto-oncogene 1 fluorescence in situ hybridisation testing to identify ROS1, to determine patient eligibility for entrectinib under the PBS</t>
  </si>
  <si>
    <t>Amendment to MBS item</t>
  </si>
  <si>
    <t>FISH to detect ROS1 rearrangment</t>
  </si>
  <si>
    <t>Amendment to MBS item 73344</t>
  </si>
  <si>
    <t>Voretigene neparvovec (Luxturna) for the treatment of biallelic RPE-65-mediated Inherited Retinal Dystrophies</t>
  </si>
  <si>
    <t>Highly Specialised Therapy - NHRA</t>
  </si>
  <si>
    <t>Therapeutic</t>
  </si>
  <si>
    <t>vortigene neparvovec is a recombinant adeno-associated viral serotype 2 gene therapy, RPE65 gene</t>
  </si>
  <si>
    <t>Whole genome sequencing of antimicrobial-resistant pathogens</t>
  </si>
  <si>
    <t>WGS of microbial genome (bacterial, mycobacterial, fungal, viral or parasitic) of an isolate or to characterise an organism from a patient to determine the antibiotic resistance markers (resistome) of the isolate, and guide treatment and/or chemoprophylaxis of close contacts</t>
  </si>
  <si>
    <t>Budget October 2022-23: 1 July 2023 listed on MBS</t>
  </si>
  <si>
    <t>Brexucabtagene autoleucel for relapsed or refractory mantle cell lymphoma</t>
  </si>
  <si>
    <t>Therapeutic technology</t>
  </si>
  <si>
    <t>Autologous anti-CD19 chimeric antigen receptor (CAR) T-cell therapeutic process for the treatment of patients with relapsed or refractory mantle cell
lymphoma</t>
  </si>
  <si>
    <t>Initial application requesting joint public funding by Commonwealth and States and Territories under the NHRA was submitted in 2021 and recommended for public funding by MSAC. 
Pricing proposal was submitted in 2023, and MSAC confirmed its support for the public funding (no changes to advice from July 2021).</t>
  </si>
  <si>
    <t xml:space="preserve">Whole body magnetic resonance imaging for detection of cancer in individuals with germline pathogenic TP53 variants </t>
  </si>
  <si>
    <t>Australian Genomic Cancer Medicine Centre Ltd</t>
  </si>
  <si>
    <t>MRI for people with germline pathogenic TP53</t>
  </si>
  <si>
    <t>Abdominal MRI for rare genetic conditions associated with increased risk of renal tumours</t>
  </si>
  <si>
    <t>Rare Voices Australia</t>
  </si>
  <si>
    <t>Investigative technology</t>
  </si>
  <si>
    <t>MRI of confirmed clinical and/or molecular diagnosis of a condition known to increase risk of renal tumours</t>
  </si>
  <si>
    <t>MSAC March 2023</t>
  </si>
  <si>
    <t>Newborn bloodspot screening for X-linked adrenoleukodystrophy</t>
  </si>
  <si>
    <t>Leukodystrophy Resource &amp; Research
Organisation</t>
  </si>
  <si>
    <t>Inclusion in NBS</t>
  </si>
  <si>
    <t>Application requested addition of X-ALD to NBS
MBS supported addition to NBS, as well as cascade testing of the families of
newborns identified through NBS as being at risk of X-ALD.
This application (1710) and applications 1737 &amp; 1737.1 are the first NBS applications to be considered by MSAC.</t>
  </si>
  <si>
    <t>Etranacogene dezaparvovec for the treatment of Haemophilia B</t>
  </si>
  <si>
    <t>CSL Behring (Australia) P/L</t>
  </si>
  <si>
    <t>Referral from the National Blood Authority (NBA)</t>
  </si>
  <si>
    <t>Etranacogene dezaparvovec  is a gene therapy designed to introduce a copy of the human FIX gene to address the lack of functional FIX protein expression in a haemophila B patient.</t>
  </si>
  <si>
    <t>Application requesting funding under the national blood agreement, managed by the National Blood Authority (NBA). 
Referred by NBA to MSAC for HTA.
MSAC meeting August 2024</t>
  </si>
  <si>
    <t>Valoctocogene roxaparvovec gene therapy for haemophilia A</t>
  </si>
  <si>
    <t>Biomarin Pharmaceutical Australia P/L</t>
  </si>
  <si>
    <t>Valoctocogene roxaparvovec is a gene therapy that uses an adeno-associated virus type 5 (AAV5), to deliver a healthy copy of the FVIII (F8) gene</t>
  </si>
  <si>
    <t>Axicabtagene ciloleucel therapy for patients with relapsed or refractory follicular lymphoma</t>
  </si>
  <si>
    <t>Axicabtagene ciloleucel is genetically modified autologous T-cell immunotherapy (CAR-T cell therapy)</t>
  </si>
  <si>
    <t>Diagnostic fluorescence in situ hybridisation (FISH) testing for Anaplastic Lymphoma Kinase (ALK) in advanced non-small cell lung cancer (NSCLC) to determine eligibility for crizotinib treatment (co-dependent). (Resubmission)</t>
  </si>
  <si>
    <t>1250 &amp; 1250.1</t>
  </si>
  <si>
    <t>Abbott Molecular and Pfizer</t>
  </si>
  <si>
    <t>Co-dependent technology</t>
  </si>
  <si>
    <t>ALK FISH testing in tumours with NSCLC</t>
  </si>
  <si>
    <t>Ciltacabtagene autoleucel, a B-cell maturation antigen-directed chimeric antigen receptor T cell to treat refractory or relapsed multiple myeloma</t>
  </si>
  <si>
    <t>1690 &amp; 1690.1</t>
  </si>
  <si>
    <t>Janssen-Cilag P/L</t>
  </si>
  <si>
    <t>Ciltacabtagene autoleucel (cilta-cel), a B-cell maturation antigen (BCMA)-directed CAR-T therapy, for the treatment of adult patients with relapsed or refractory
multiple myeloma, who have received at least three prior lines of therapy, including a PI, an IMiD and an anti-CD38 antibody</t>
  </si>
  <si>
    <t>Axicabtagene ciloleucel (Yescarta®) for relapsed or refractory large B-cell lymphoma</t>
  </si>
  <si>
    <t>1722 &amp; 1722.1</t>
  </si>
  <si>
    <t>Application requesting public funding through the NHRA
Not supported for public funding through the NHRA (1722)
In consultation (1722.1)
MSAC April 2024 for 1722.1</t>
  </si>
  <si>
    <t>Brexucabtagene autoleucel for adult relapsed or refractory B-precursor acute lymphoblastic leukaemia</t>
  </si>
  <si>
    <t>1723 &amp; 1723.1</t>
  </si>
  <si>
    <t>Brexucabtagen autoleucel is an autologous anti-CD19 chimeric antigen receptor (CAR) T-cell therapeutic process</t>
  </si>
  <si>
    <t>For 1723 - MSAC also noted that the states and territories were not supportive of the application as joint funders of this highly specialised therapy via the NHRA.
Not supported for public funding through the NHRA (1723)
Recommended for funding (1722.1)</t>
  </si>
  <si>
    <t>Newborn bloodspot screening for Sickle Cell Disease and Beta Thalassaemia</t>
  </si>
  <si>
    <t>1737 &amp; 1737.1</t>
  </si>
  <si>
    <t>Australian Sickle Cell Advocacy Inc</t>
  </si>
  <si>
    <t>Deferred decision (1737) then resubmission just for Sickle Cell Disease (1737.1)</t>
  </si>
  <si>
    <t>Abbreviation</t>
  </si>
  <si>
    <t>Meaning</t>
  </si>
  <si>
    <t>AAT</t>
  </si>
  <si>
    <t>alpha-1-antitrypsin</t>
  </si>
  <si>
    <t>AG</t>
  </si>
  <si>
    <t>Australian Genomics</t>
  </si>
  <si>
    <t>BCMA</t>
  </si>
  <si>
    <t xml:space="preserve"> B-cell maturation antigen</t>
  </si>
  <si>
    <t>CAR-T cell</t>
  </si>
  <si>
    <t>chimeric antigen receptor T-cell</t>
  </si>
  <si>
    <t>ctDNA</t>
  </si>
  <si>
    <t>circulating tumour DNA</t>
  </si>
  <si>
    <t>CPG</t>
  </si>
  <si>
    <t>comprehensive genomic profiling</t>
  </si>
  <si>
    <t>dMMR</t>
  </si>
  <si>
    <t>mismatch repair deficient</t>
  </si>
  <si>
    <t>ESC</t>
  </si>
  <si>
    <t>Evaluation Sub-committee</t>
  </si>
  <si>
    <t>FISH</t>
  </si>
  <si>
    <t>fluorescence in situ hybridisation</t>
  </si>
  <si>
    <t>FXS</t>
  </si>
  <si>
    <t>fragile x syndrome</t>
  </si>
  <si>
    <t>GART</t>
  </si>
  <si>
    <t xml:space="preserve">genotype-assisted antiretroviral resistance testing </t>
  </si>
  <si>
    <t>GEP</t>
  </si>
  <si>
    <t>gene expression profiling</t>
  </si>
  <si>
    <t>HRD</t>
  </si>
  <si>
    <t>homologous recombination deficiency</t>
  </si>
  <si>
    <t>HT-NIPT</t>
  </si>
  <si>
    <t>high-throughput non-invasive prenatal testing</t>
  </si>
  <si>
    <t>IHC</t>
  </si>
  <si>
    <t>immunohistochemistry</t>
  </si>
  <si>
    <t>ISH</t>
  </si>
  <si>
    <t>in situ hybridisation</t>
  </si>
  <si>
    <t>MALDI-TOF</t>
  </si>
  <si>
    <t>matrix-assisted laser desorption/ionization (MALDI) time-of-flight mass spectrometer (TOF)</t>
  </si>
  <si>
    <t>MBS</t>
  </si>
  <si>
    <t>Medicare Benefits Scheme</t>
  </si>
  <si>
    <t>MD</t>
  </si>
  <si>
    <t>mitochondrial disease</t>
  </si>
  <si>
    <t>METex14</t>
  </si>
  <si>
    <t>mesenchymal-epithelial transition Exon 14</t>
  </si>
  <si>
    <t>MLPA</t>
  </si>
  <si>
    <t>Multiplex-ligation dependent probe amplification</t>
  </si>
  <si>
    <t>MRI</t>
  </si>
  <si>
    <t>magnetic resonance imaging</t>
  </si>
  <si>
    <t>NBA</t>
  </si>
  <si>
    <t>National Blood Authority</t>
  </si>
  <si>
    <t>Newborn Bloodspot Screening</t>
  </si>
  <si>
    <t>next-generation sequencing</t>
  </si>
  <si>
    <t>NHRA</t>
  </si>
  <si>
    <t>National Health Reform Agreement</t>
  </si>
  <si>
    <t>NIPT</t>
  </si>
  <si>
    <t>non-invasive prenatal testing</t>
  </si>
  <si>
    <t>NSCLC</t>
  </si>
  <si>
    <t>non-small cell lung cancer</t>
  </si>
  <si>
    <t>NTRK</t>
  </si>
  <si>
    <t>neutrophic tyrosine receptor kinase</t>
  </si>
  <si>
    <t>PARP</t>
  </si>
  <si>
    <t>poly-ADP ribose polymerase</t>
  </si>
  <si>
    <t>PASC</t>
  </si>
  <si>
    <t>PICO Advisory Sub-committee</t>
  </si>
  <si>
    <t>PBAC</t>
  </si>
  <si>
    <t>Pharmaceutical Benefits Scheme</t>
  </si>
  <si>
    <t>PBS</t>
  </si>
  <si>
    <t>Pharmaceutical Benefits Advisory Committee</t>
  </si>
  <si>
    <t>PCR</t>
  </si>
  <si>
    <t>polymerase chain reaction</t>
  </si>
  <si>
    <t>PSTC</t>
  </si>
  <si>
    <t>qPCR</t>
  </si>
  <si>
    <t>quantitative polymerase chain reaction</t>
  </si>
  <si>
    <t>Royal College of Pathologists of Australiasia</t>
  </si>
  <si>
    <t>RNA-NGS</t>
  </si>
  <si>
    <t>RNA-based next-generation sequencing</t>
  </si>
  <si>
    <t>ROS1</t>
  </si>
  <si>
    <t>ROS proto-oncogene 1</t>
  </si>
  <si>
    <t>TBA</t>
  </si>
  <si>
    <t>to be assigned</t>
  </si>
  <si>
    <t>TTR</t>
  </si>
  <si>
    <t>transthyretin</t>
  </si>
  <si>
    <t>TTRFAP</t>
  </si>
  <si>
    <t xml:space="preserve">transthyretin-related familial amyloid polyneuropathy </t>
  </si>
  <si>
    <t>WEA</t>
  </si>
  <si>
    <t>whole exome analysis</t>
  </si>
  <si>
    <t>WES</t>
  </si>
  <si>
    <t>whole exome sequencing</t>
  </si>
  <si>
    <t>WGS</t>
  </si>
  <si>
    <t>whole genome sequencing</t>
  </si>
  <si>
    <t>WHO</t>
  </si>
  <si>
    <t>World Health Organisation</t>
  </si>
  <si>
    <t xml:space="preserve">Search Terms </t>
  </si>
  <si>
    <t>carrier</t>
  </si>
  <si>
    <t>diagnostic</t>
  </si>
  <si>
    <t>gene</t>
  </si>
  <si>
    <t>genetic</t>
  </si>
  <si>
    <t>genome</t>
  </si>
  <si>
    <t>genomic</t>
  </si>
  <si>
    <t>microarray</t>
  </si>
  <si>
    <t>mutation</t>
  </si>
  <si>
    <t>sequencing</t>
  </si>
  <si>
    <t>variant</t>
  </si>
  <si>
    <t>genotyp</t>
  </si>
  <si>
    <t>bloodspot</t>
  </si>
  <si>
    <t>mismatch</t>
  </si>
  <si>
    <t>homologous</t>
  </si>
  <si>
    <t>MSAC Meeting Date</t>
  </si>
  <si>
    <t>Update Due</t>
  </si>
  <si>
    <t>Update Completed</t>
  </si>
  <si>
    <t>Update Completed By</t>
  </si>
  <si>
    <t>Document Changes</t>
  </si>
  <si>
    <t>Application Updates</t>
  </si>
  <si>
    <t>Task List:</t>
  </si>
  <si>
    <t>31 March-1 April 2022</t>
  </si>
  <si>
    <t>Laura Purcell</t>
  </si>
  <si>
    <t>Document created</t>
  </si>
  <si>
    <t>1. Check applications "in consultation" and "deferred decision"</t>
  </si>
  <si>
    <t>28-29 July 2022</t>
  </si>
  <si>
    <t>Schedule and log created, 'government response' column added, disclaimer added on first page.</t>
  </si>
  <si>
    <t>1637 not supported. 1646, 1668 1671,  and 1709 supported. 1669 deferred decision. 1331, and 1721 added</t>
  </si>
  <si>
    <t>2. Search Terms listed for new applications</t>
  </si>
  <si>
    <t>24-25 November 2022</t>
  </si>
  <si>
    <t>Added application 1716</t>
  </si>
  <si>
    <t>MSAC meeting dates added in 'Notes' for 1702, 1675, 1680, 1684, 1707, 1721</t>
  </si>
  <si>
    <t>3. Add in government response to newly supported applications</t>
  </si>
  <si>
    <t>30-31 March 2023</t>
  </si>
  <si>
    <t>Added application 1408.1</t>
  </si>
  <si>
    <t>1408.1, 1671, 1675, 1680, 1684, 1707, and 1721 recommended for funding, government response added, and status updated to CLOSED</t>
  </si>
  <si>
    <t>Extra update</t>
  </si>
  <si>
    <t>Added application 1585 supplementary addition - single gene test</t>
  </si>
  <si>
    <t>Added government response for 1585 supplementary</t>
  </si>
  <si>
    <t>27-28 July 2023</t>
  </si>
  <si>
    <t>Added application 1750</t>
  </si>
  <si>
    <t>1716 deferred decision and 1702 recommended for funding</t>
  </si>
  <si>
    <t>Removed application 1646 (microbiology not human genetic testing)</t>
  </si>
  <si>
    <t>MBS item numbers added for applications: 1408.1, 1721, 1707, 1684, 1680, 1675, 1671, 1660, 1709. Added note to application 1411</t>
  </si>
  <si>
    <t>23-24 November 2023</t>
  </si>
  <si>
    <t>Caitlin Howley</t>
  </si>
  <si>
    <t>Added 'genotyp', 'bloodspot', 'mismatch' and 'homologous' to Search Terms list. 
Added applications 1067, 1127, 1452, 1508, 1574, 1628, 1646, 1658 &amp; 1658.1, 1674, 1726, 1728, 1760, 1765, NBS applications (1710, 1737 &amp; 1737.1, 1774, 1775, 1776) and CAR-T cell therapy applications (1647, 1690 &amp; 1690.1, 1722 &amp; 1722.1, 1723 &amp; 1723.1).
Moved Genetic-related Applications to separate sheet, and added columns 'Reason for Application' and 'Medical Service Type'.</t>
  </si>
  <si>
    <t>Added note to application 1716
Added Australian Genomics' role to applications 1660 and 1716
Added MBS item number and note for application 1331
Added MBS item numbers for application 1600, status updated to CLOSED and government response added
For application 1587 - added note, updated status to CLOSED and added 'public' to clarify outcome</t>
  </si>
  <si>
    <t>4-5 April 2024</t>
  </si>
  <si>
    <t>Added 'Applicant Type' column to 'Applications to MSAC' sheet and 'Genetic-related Applications' sheet
Moved NBS applications to 'Genetic-related Applications' sheet
Created 'Dashboard' sheet
Updated 'Abbreviations' sheet</t>
  </si>
  <si>
    <t>Added applications 1507.1, 1751, 1766, 1771, 1782 and 1783 
Updated status to CLOSED for applications 1151, 1331, 1411 &amp; 1411.1, 1449, 1532, 1533, 1534, 1544, 1573, 1585, 1589, 1599, 1602 &amp; 1602.1, 1618, 1623, 1660, 1668, 1669, 1702, 1709, 1716
Changed outcome to 'in consultation' for applications 1495, 1604 and 1674
Updated outcome and notes for application 1690.1
Updated outcome, status, and year closed for applications 1723 &amp; 1723.1, 1737 &amp; 1737.1
Updated year closed for applications 1526, 1527, 1528, 1532, 1533, 1534, 1589, 1618, 1623, 1669, 1702, 1716
Added notes for applications 1528, 1533, 1534, 1544, 1589, 1728
Added MBS item numbers for applications 1585, 1602 &amp; 1602.1, 1668 and 1702</t>
  </si>
  <si>
    <t>1-2 August 2024</t>
  </si>
  <si>
    <t>28-29 November 2024</t>
  </si>
  <si>
    <t xml:space="preserve">From MBS changes factsheet: Deferred decision in March 2019 to seek further information on contemporary testing pathways and methodologies. In January 2021, following targeted consultation with peak bodies, the MSAC Executive supported public funding of genetic testing for alpha thalassaemia. </t>
  </si>
  <si>
    <t>ESC meeting 10-11 Oct 2024
MSAC meeting 28-29 Nov 2024</t>
  </si>
  <si>
    <t>First-line tumour BRCA1/BRCA2 testing</t>
  </si>
  <si>
    <t>MSAC supported amendment of MBS items 73303 &amp; 73304 to “eligibility for a relevant treatment on the PBS,” after consultation with departmental medical and policy advisors
PBAC to reconsider proposed listing for talazoparib in Jul 2024</t>
  </si>
  <si>
    <t>DCAR</t>
  </si>
  <si>
    <t xml:space="preserve">Department Contracted Assessment Report </t>
  </si>
  <si>
    <t>Assessment will proceed as a Department Contracted Assessment Report (DCAR)</t>
  </si>
  <si>
    <t>Assessment will proceed as a DCAR</t>
  </si>
  <si>
    <t>Application for New MBS item (MSAC-PBAC co-dependent submission)
PASC noted that the application will progress as an integrated codependent submission to both MSAC and PBAC. 
ESC meeting 10-11 Oct 2024
MSAC meeting 28-29 Nov 2024</t>
  </si>
  <si>
    <t>Assessment will proceed as a DCAR
ESC meeting 10-11 Oct 2024
MSAC meeting 28-29 Nov 2024</t>
  </si>
  <si>
    <t>Requesting new MBS item (MSAC-PBAC co-dependent submission)
PASC meeting 15-16 Aug 2024</t>
  </si>
  <si>
    <t>73384, 13207, 73385, 73386, 73387</t>
  </si>
  <si>
    <t>Requesting funding through NBA as a blood-related product
PASC advised that, upon ratification of the post-PASC PICO, the application can proceed to ESC
MSAC consultation TBA</t>
  </si>
  <si>
    <t>Bypassing PASC
ESC consideration in Jun 2024 and MSAC consideration in Aug 2024</t>
  </si>
  <si>
    <t xml:space="preserve">Application requesting public funding through the NHRA.
Not supported for public funding through the NHRA (1690)
Deferred decision (1690.1) - treatment is effective and safe enough but price too high for it to be cost-effective.
Application 1690.1 considered again at MSAC meeting in April 2024. MSAC supported the public funding of cilta-cel for 5L+ RRMM at its April 2024 meeting based on alternative funding model.
Johnson &amp; Johnson will work through further negotiations with Federal and State Governments necessary to navigate  complexities of bringing this highly specialised therapy to Australian patients. </t>
  </si>
  <si>
    <t>IHC  test for identification of dMMR</t>
  </si>
  <si>
    <t>Somatic tumour gene testing for the diagnosis of gliomas, glioblastomas, and soft tissue and bone tumours</t>
  </si>
  <si>
    <t xml:space="preserve">Somatic tumour gene testing for the diagnosis of diffuse  large B cell lymphoma, multiple myelome and non-Hodgkin lymphoma subtypes </t>
  </si>
  <si>
    <t>73364, 73365, 73366, 73367, 73368, 73369, 73370</t>
  </si>
  <si>
    <t>73371, 73372, 73373, 73374</t>
  </si>
  <si>
    <t>MBS item 73325 description updated on 01-Jul-2022 to expand for use in the diagnosis of patients with suspected polycythaemia vera, essential thrombocythaemia, and primary myelofibrosis.</t>
  </si>
  <si>
    <t>Germline BRCA mutation testing in patients with HER2-negative high risk breast cancer</t>
  </si>
  <si>
    <t>New MBS Item Number/s</t>
  </si>
  <si>
    <t>73287, 73289</t>
  </si>
  <si>
    <t>73300, 73305</t>
  </si>
  <si>
    <t>Date MBS Changes Effective</t>
  </si>
  <si>
    <t>Amendment to MBS Item Number/s</t>
  </si>
  <si>
    <t>73339, 73340</t>
  </si>
  <si>
    <t>73333, 73334, 73335</t>
  </si>
  <si>
    <t>MSAC supported amendment to MBS item 73328 in 2013, after PBAC recommended modification of PBS listing for gefitinib to include subsidy for its use for EGFR mutation positive advanced NSCLC. 
MBS item 73328 was superseded by MBS item 73337 but not removed until 31 Oct 2014. 
Utilisation report from MSAC published in Nov 2016</t>
  </si>
  <si>
    <t>MSAC application webpage updated in November 2014 with "this application has been withdrawn" and only has the PSD available.
MBS item 73330 was superseded by item 73338 which was added for the testing of KRAS gene mutation status for access to cetuximab or panitumumab under the PBS. As a consequence, item 73330 was made redundant and removed from MBS in Nov 2014.</t>
  </si>
  <si>
    <t>Application requested amendments to MBS items 73330 &amp; 73338 but MSAC confined its considerations to 73338 as 73330 was being phased out.
MBS item 73330 was superseded by item 73338 which was added to the schedule by the Health Insurance (Pharmacogenetic Testing – KRAS Determination 2014.  As a consequence, item 73330 was made redundant and removed in Nov 2014.
Utilisation report published by MSAC July 2018</t>
  </si>
  <si>
    <t>73298, 73299</t>
  </si>
  <si>
    <t>73358, 73359, 73360, 73361, 73362, 73363</t>
  </si>
  <si>
    <t>According to RCPA website, this MSAC application was put on hold and has since been superseded by application 1721.</t>
  </si>
  <si>
    <t>73354, 73355, 73356, 73357</t>
  </si>
  <si>
    <t>MSAC application webpage has not been updated since PSD from 2018, which requested resubmission.</t>
  </si>
  <si>
    <t>Somatic tumour gene testing for the diagnosis of renal cell carcinoma, hydatidiform moles, granulose cell ovarian tumour, salivary gland tumours, and secretory carcinoma of the breast</t>
  </si>
  <si>
    <t>73377, 73378, 73379, 73380, 73381, 73382, 73383, 73389</t>
  </si>
  <si>
    <t>01 Nov 2021 for 73389 
01 May 2020 for all others</t>
  </si>
  <si>
    <t>73410, 73411, 73412,  73413</t>
  </si>
  <si>
    <t>73396, 73397, 73398, 73399</t>
  </si>
  <si>
    <t>73352, 73353</t>
  </si>
  <si>
    <t>73301, 73302</t>
  </si>
  <si>
    <t>Was to be considered at the August 2019 PASC meeting.</t>
  </si>
  <si>
    <t>Recommended that the MBS listing be reviewed in 2 years.</t>
  </si>
  <si>
    <t>MBS item 73336 description amended on 01-Apr-2020 to add encorafenib to the two drugs currently available in this item (dabrafenib and vemurafenib). This will provide an additional PBS listed treatment drug for stage III and IV melanoma patients who receive a BRAF V600 positive test result when their tumour tissue is tested under MBS item 73336.</t>
  </si>
  <si>
    <t>Not implemented yet</t>
  </si>
  <si>
    <t>Application 1507 requested guidance from Department of Health and MSAC to assess whether amendment to MBS item 73295 or new MBS item required
PASC referred to MSAC Executive for advice, and MSAC Eexcutive subsequently (December 2017) agreed to a streamlined co-dependent submission
Co-dependent submission (1507.1) bypassed both PASC and ESC.
Amendment supported by MSAC in August 2024 meeting.</t>
  </si>
  <si>
    <t>73451, 73452</t>
  </si>
  <si>
    <t>MALDI-TOF allelle specific amplication, NGS for CFTR, MLPA or qPCR for SMN1, and fragment analysis for FXS</t>
  </si>
  <si>
    <t>73420, 73421</t>
  </si>
  <si>
    <t>1 July 2022 listed on MBS. Description and fee updated for MBS item 72420 from 01 Nov 2024, and description updated for item 73421 from 01 Nov 2024.</t>
  </si>
  <si>
    <t>73434, 73435</t>
  </si>
  <si>
    <t>In Dec 2023, MSAC Executive supported fee increase for MBS item 73420, and description updates for both MBS items.
Amendments implemented from 01 Nov 2024, including amendment to item 73421 to allow for testing of patients with multiple birth pregnancies.</t>
  </si>
  <si>
    <t>From 01 Nov 2024, amendment to MBS items 73424, 73434 and 73422 to clarify policy intent and specify purposes of particular types of genetic testing for various neuromuscular conditions.</t>
  </si>
  <si>
    <t>73422, 73423, 73424, 73425, 73426, 73427, 73428</t>
  </si>
  <si>
    <t xml:space="preserve">Recommended that the MBS listing be reviewed in 2 years. 
Description for MBS item 73343 amended from 01 Nov 2024 to ensure methodologies not limited to just FISH or genome-wide microarray. The amendment responds to advice provided by the sector that NGS is increasingly replacing FISH as a testing methodology. </t>
  </si>
  <si>
    <t>73416, 73417, 73418, 73419</t>
  </si>
  <si>
    <t>73392, 73393, 73394, 73395</t>
  </si>
  <si>
    <t>73401, 73402, 73403, 73404, 73405, 73406</t>
  </si>
  <si>
    <t>73303, 73304</t>
  </si>
  <si>
    <t>73453, 73454, 73455</t>
  </si>
  <si>
    <t>73456, 73457, 73458, 73459, 73460, 73461, 73462</t>
  </si>
  <si>
    <t>73440, 73441, 73442, 73443, 73444</t>
  </si>
  <si>
    <t>MBS item 73441 amended from 01 Nov 2024 to clarify policy intent and allow patients with unilateral hearing loss to access testing.</t>
  </si>
  <si>
    <t>73445, 73446, 73447, 73448</t>
  </si>
  <si>
    <t>71202, 73310</t>
  </si>
  <si>
    <t>MSAC supported creation of new MBS item number for somatic gene panel test and recommended that single gene MBS items 73371 and 73372 be phased out no more than 12 months after introduction of new item, once the Department have consulted further consultation  with RCPA and pathology providers.
MBS item 73429 amended from 01 Nov 2024 to remove specification of a test methodology.</t>
  </si>
  <si>
    <t>73437, 73438, 73439</t>
  </si>
  <si>
    <t>73337, 73341, 73344, 73436</t>
  </si>
  <si>
    <t>PBAC co-dependent application. 
MSAC supported this application and application 1658.1 during same meeting. MSAC considered that generalising the MBS item for HRD testing to be for access to PBS-listed PARP inhibitors rather than niraparib alone was appropriate and would future-proof the listing. This decision reflected the similar nature of Application 1658.1 for another PARP inhibitor, olaparib, for the same patient population</t>
  </si>
  <si>
    <t>PSAC Aug 2023
MSAC meetings on 1-2 August 2024 and 28-29 November 2024</t>
  </si>
  <si>
    <t>Requesting new MBS item (MSAC-PBAC co-dependent submission)
PASC meeting 15-16 Aug 2024 
ESC 13-14 February 2025
MSAC 3-4 April 2025</t>
  </si>
  <si>
    <t xml:space="preserve">Deferred decision (1165) then resubmission (1165.1)
Following recommendation by MSAC  public funding of PGT. Following this recommendation, the Department of Health established a PGT Working Group to assist with the significant and complex implementation issues. MSAC supported the proposed MBS items in March 2020 and subsequently the Australian Government agreed public funding of PGT as part of the 2021-22 Budget. 
From 1 July 2022,  descriptors of MBS items 73385, 73386 and 73387 for PGT were amended to clarify intent of these services, and to specify that only one item for the genetic analysis of biopsied embryonic tissue for the purpose of providing PGT (item 73385, 73386 or 73387) may be claimed per ART cycle (i.e., items 73385, 73386 and 73387 cannot be claimed together in the same ART cycle). Note TN.1.4, relating to ART services (items 13200 to 13221), was also amended to clarify that MBS items 73384, 73385, 73386 and 73387 for PGT can be claimed with ART services. </t>
  </si>
  <si>
    <t>73296, 73297</t>
  </si>
  <si>
    <t>73430, 73431, 73433</t>
  </si>
  <si>
    <t>65539, 63540</t>
  </si>
  <si>
    <t>Deferred decision (1250) then resubmission (1250.1)
MSAC advised that, if PBAC subsequently decides to recommend that crizotinib be listed on PBS for  treatment of advanced NSCLC, then MSAC would support expedited process of reconsideration to ensure MSAC support for public funding of ALK testing is aligned with the circumstances recommended by PBAC. 
PBAC recommended listing of crizotinib for use for ALK-positive advanced NSCLC in November 2014.</t>
  </si>
  <si>
    <t xml:space="preserve">Updated 'Abbreviations' sheet
Replaced 'MBS Item Number/s' column with 'New MBS Item Number/s' and 'Amendment to MBS Item Number/s' columns and added 'Date MBS Changes Effective' in 'Applications to MSAC' and 'Genetic-related Applications' sheets. </t>
  </si>
  <si>
    <t>Updated notes for applications 1495, 1504, 1532, 1538, 1543, 1544, 1363, 1318, 1760, 1766, 1774, 1775, 1776, 1782, 1783, 1751, 1709, 1750
Updated year closed, status and outcome for application 1728
Updated MBS item numbers, notes, year closed, and/or outcome for applications 1153, 1531,1161, 1250 &amp; 1250.1, 1765, 1690 &amp; 1690.1, 1722 &amp; 1722.1, 1035, 1526, 1527, 1528, 1165 &amp; 1165.1, 1507 &amp; 1507.1, 1618
Added Australian Genomics' role to application 1782
Added DCAR to Abbreviations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</si>
</sst>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mm/yyyy;@"/>
    <numFmt numFmtId="165" formatCode="0.000"/>
    <numFmt numFmtId="166" formatCode="0.0"/>
    <numFmt numFmtId="167" formatCode="dd\-mmm\-yyyy;@"/>
    <numFmt numFmtId="168" formatCode="[$-C09]dd\ mmm\ yyyy;@"/>
  </numFmts>
  <fonts count="20" x14ac:knownFonts="1">
    <font>
      <sz val="12"/>
      <color theme="1"/>
      <name val="Rockwell"/>
      <family val="2"/>
      <scheme val="minor"/>
    </font>
    <font>
      <u/>
      <sz val="12"/>
      <color theme="10"/>
      <name val="Rockwell"/>
      <family val="2"/>
      <scheme val="minor"/>
    </font>
    <font>
      <sz val="12"/>
      <color rgb="FF222222"/>
      <name val="Rockwell"/>
      <family val="2"/>
      <scheme val="minor"/>
    </font>
    <font>
      <sz val="12"/>
      <name val="Rockwell"/>
      <family val="2"/>
      <scheme val="minor"/>
    </font>
    <font>
      <u/>
      <sz val="12"/>
      <color theme="1"/>
      <name val="Rockwell"/>
      <family val="2"/>
      <scheme val="minor"/>
    </font>
    <font>
      <b/>
      <sz val="12"/>
      <name val="Rockwell"/>
      <family val="2"/>
      <scheme val="minor"/>
    </font>
    <font>
      <b/>
      <sz val="12"/>
      <color theme="1"/>
      <name val="Rockwell"/>
      <family val="1"/>
      <scheme val="minor"/>
    </font>
    <font>
      <u/>
      <sz val="12"/>
      <name val="Rockwell"/>
      <family val="2"/>
      <scheme val="minor"/>
    </font>
    <font>
      <sz val="12"/>
      <color rgb="FF222222"/>
      <name val="Rockwell"/>
      <family val="1"/>
      <scheme val="minor"/>
    </font>
    <font>
      <sz val="12"/>
      <color theme="1"/>
      <name val="Rockwell"/>
      <family val="1"/>
      <scheme val="minor"/>
    </font>
    <font>
      <sz val="12"/>
      <color rgb="FF202122"/>
      <name val="Rockwell"/>
      <family val="1"/>
      <scheme val="minor"/>
    </font>
    <font>
      <sz val="12"/>
      <color rgb="FF202124"/>
      <name val="Rockwell"/>
      <family val="1"/>
      <scheme val="minor"/>
    </font>
    <font>
      <sz val="12"/>
      <color rgb="FF000000"/>
      <name val="Rockwell"/>
      <family val="1"/>
    </font>
    <font>
      <sz val="12"/>
      <color rgb="FF000000"/>
      <name val="Rockwell"/>
      <family val="2"/>
      <charset val="1"/>
    </font>
    <font>
      <sz val="8"/>
      <name val="Rockwell"/>
      <family val="2"/>
      <scheme val="minor"/>
    </font>
    <font>
      <b/>
      <sz val="12"/>
      <color theme="1"/>
      <name val="Rockwell"/>
      <family val="2"/>
      <scheme val="minor"/>
    </font>
    <font>
      <sz val="12"/>
      <color theme="1"/>
      <name val="Calibri"/>
      <family val="2"/>
    </font>
    <font>
      <b/>
      <sz val="12"/>
      <color theme="1"/>
      <name val="Calibri"/>
      <family val="2"/>
    </font>
    <font>
      <b/>
      <sz val="14"/>
      <color theme="1"/>
      <name val="Calibri"/>
      <family val="2"/>
    </font>
    <font>
      <sz val="12"/>
      <color theme="1"/>
      <name val="Rockwell (Body)"/>
    </font>
  </fonts>
  <fills count="7">
    <fill>
      <patternFill patternType="none"/>
    </fill>
    <fill>
      <patternFill patternType="gray125"/>
    </fill>
    <fill>
      <patternFill patternType="solid">
        <fgColor theme="5"/>
        <bgColor indexed="64"/>
      </patternFill>
    </fill>
    <fill>
      <patternFill patternType="solid">
        <fgColor theme="2"/>
        <bgColor indexed="64"/>
      </patternFill>
    </fill>
    <fill>
      <patternFill patternType="solid">
        <fgColor theme="5" tint="0.59999389629810485"/>
        <bgColor indexed="64"/>
      </patternFill>
    </fill>
    <fill>
      <patternFill patternType="solid">
        <fgColor theme="0" tint="-0.14999847407452621"/>
        <bgColor theme="0" tint="-0.14999847407452621"/>
      </patternFill>
    </fill>
    <fill>
      <patternFill patternType="solid">
        <fgColor theme="0"/>
        <bgColor indexed="64"/>
      </patternFill>
    </fill>
  </fills>
  <borders count="4">
    <border>
      <left/>
      <right/>
      <top/>
      <bottom/>
      <diagonal/>
    </border>
    <border>
      <left/>
      <right/>
      <top style="thin">
        <color theme="1"/>
      </top>
      <bottom style="thin">
        <color theme="1"/>
      </bottom>
      <diagonal/>
    </border>
    <border>
      <left/>
      <right/>
      <top/>
      <bottom style="medium">
        <color rgb="FF000000"/>
      </bottom>
      <diagonal/>
    </border>
    <border>
      <left/>
      <right/>
      <top style="medium">
        <color indexed="64"/>
      </top>
      <bottom style="thin">
        <color theme="1"/>
      </bottom>
      <diagonal/>
    </border>
  </borders>
  <cellStyleXfs count="2">
    <xf numFmtId="0" fontId="0" fillId="0" borderId="0"/>
    <xf numFmtId="0" fontId="1" fillId="0" borderId="0" applyNumberFormat="0" applyFill="0" applyBorder="0" applyAlignment="0" applyProtection="0"/>
  </cellStyleXfs>
  <cellXfs count="89">
    <xf numFmtId="0" fontId="0" fillId="0" borderId="0" xfId="0"/>
    <xf numFmtId="0" fontId="0" fillId="0" borderId="0" xfId="0" applyAlignment="1">
      <alignment horizontal="left" vertical="center"/>
    </xf>
    <xf numFmtId="0" fontId="0" fillId="0" borderId="0" xfId="0" applyAlignment="1">
      <alignment vertical="center" wrapText="1"/>
    </xf>
    <xf numFmtId="0" fontId="6" fillId="2" borderId="0" xfId="0" applyFont="1" applyFill="1"/>
    <xf numFmtId="0" fontId="0" fillId="0" borderId="0" xfId="0" applyAlignment="1">
      <alignment vertical="center"/>
    </xf>
    <xf numFmtId="0" fontId="0" fillId="5" borderId="0" xfId="0" applyFill="1" applyAlignment="1">
      <alignment horizontal="left" vertical="center"/>
    </xf>
    <xf numFmtId="0" fontId="6" fillId="2" borderId="1" xfId="0" applyFont="1" applyFill="1" applyBorder="1" applyAlignment="1">
      <alignment vertical="center"/>
    </xf>
    <xf numFmtId="0" fontId="6" fillId="2" borderId="0" xfId="0" applyFont="1" applyFill="1" applyAlignment="1">
      <alignment vertical="center"/>
    </xf>
    <xf numFmtId="0" fontId="0" fillId="2" borderId="0" xfId="0" applyFill="1" applyAlignment="1">
      <alignment vertical="center"/>
    </xf>
    <xf numFmtId="0" fontId="0" fillId="3" borderId="0" xfId="0" applyFill="1" applyAlignment="1">
      <alignment vertical="center"/>
    </xf>
    <xf numFmtId="14" fontId="0" fillId="0" borderId="0" xfId="0" applyNumberFormat="1" applyAlignment="1">
      <alignment vertical="center"/>
    </xf>
    <xf numFmtId="0" fontId="0" fillId="4" borderId="0" xfId="0" applyFill="1" applyAlignment="1">
      <alignment vertical="center"/>
    </xf>
    <xf numFmtId="0" fontId="0" fillId="3" borderId="2" xfId="0" applyFill="1" applyBorder="1" applyAlignment="1">
      <alignment vertical="center"/>
    </xf>
    <xf numFmtId="14" fontId="0" fillId="0" borderId="2" xfId="0" applyNumberFormat="1" applyBorder="1" applyAlignment="1">
      <alignment vertical="center"/>
    </xf>
    <xf numFmtId="0" fontId="0" fillId="0" borderId="2" xfId="0" applyBorder="1" applyAlignment="1">
      <alignment vertical="center"/>
    </xf>
    <xf numFmtId="0" fontId="0" fillId="0" borderId="2" xfId="0" applyBorder="1" applyAlignment="1">
      <alignment vertical="center" wrapText="1"/>
    </xf>
    <xf numFmtId="14" fontId="0" fillId="0" borderId="0" xfId="0" applyNumberFormat="1" applyAlignment="1">
      <alignment horizontal="right" vertical="center"/>
    </xf>
    <xf numFmtId="0" fontId="16" fillId="0" borderId="0" xfId="0" applyFont="1" applyAlignment="1">
      <alignment horizontal="left" vertical="center" wrapText="1"/>
    </xf>
    <xf numFmtId="1" fontId="16" fillId="0" borderId="0" xfId="0" applyNumberFormat="1" applyFont="1" applyAlignment="1">
      <alignment horizontal="left" vertical="center" wrapText="1"/>
    </xf>
    <xf numFmtId="0" fontId="16" fillId="0" borderId="0" xfId="0" applyFont="1" applyAlignment="1">
      <alignment vertical="center" wrapText="1"/>
    </xf>
    <xf numFmtId="0" fontId="16" fillId="0" borderId="0" xfId="0" applyFont="1" applyAlignment="1">
      <alignment vertical="center"/>
    </xf>
    <xf numFmtId="0" fontId="17" fillId="0" borderId="0" xfId="0" applyFont="1" applyAlignment="1">
      <alignment horizontal="left" vertical="center" wrapText="1"/>
    </xf>
    <xf numFmtId="0" fontId="15" fillId="0" borderId="0" xfId="0" applyFont="1"/>
    <xf numFmtId="0" fontId="16" fillId="0" borderId="0" xfId="0" applyFont="1" applyAlignment="1">
      <alignment horizontal="left"/>
    </xf>
    <xf numFmtId="0" fontId="16" fillId="0" borderId="0" xfId="0" applyFont="1"/>
    <xf numFmtId="0" fontId="16" fillId="0" borderId="0" xfId="0" pivotButton="1" applyFont="1"/>
    <xf numFmtId="0" fontId="18" fillId="0" borderId="0" xfId="0" applyFont="1"/>
    <xf numFmtId="0" fontId="17" fillId="0" borderId="0" xfId="0" applyFont="1"/>
    <xf numFmtId="0" fontId="0" fillId="6" borderId="0" xfId="0" applyFill="1"/>
    <xf numFmtId="166" fontId="16" fillId="0" borderId="0" xfId="0" applyNumberFormat="1" applyFont="1"/>
    <xf numFmtId="0" fontId="9" fillId="3" borderId="0" xfId="0" applyFont="1" applyFill="1" applyAlignment="1">
      <alignment vertical="center"/>
    </xf>
    <xf numFmtId="0" fontId="10" fillId="0" borderId="0" xfId="0" applyFont="1" applyAlignment="1">
      <alignment vertical="center" wrapText="1"/>
    </xf>
    <xf numFmtId="0" fontId="9" fillId="0" borderId="0" xfId="0" applyFont="1" applyAlignment="1">
      <alignment vertical="center"/>
    </xf>
    <xf numFmtId="0" fontId="11" fillId="0" borderId="0" xfId="0" applyFont="1" applyAlignment="1">
      <alignment vertical="center"/>
    </xf>
    <xf numFmtId="0" fontId="5" fillId="2" borderId="3" xfId="0" applyFont="1" applyFill="1" applyBorder="1" applyAlignment="1">
      <alignment horizontal="left" vertical="center" wrapText="1"/>
    </xf>
    <xf numFmtId="0" fontId="3" fillId="0" borderId="0" xfId="0" applyFont="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horizontal="left" vertical="center"/>
      <protection locked="0"/>
    </xf>
    <xf numFmtId="0" fontId="0" fillId="0" borderId="0" xfId="0" applyAlignment="1" applyProtection="1">
      <alignment vertical="center" wrapText="1"/>
      <protection locked="0"/>
    </xf>
    <xf numFmtId="0" fontId="3" fillId="2" borderId="0" xfId="1" applyFont="1" applyFill="1" applyAlignment="1" applyProtection="1">
      <alignment horizontal="left" vertical="center" wrapText="1"/>
      <protection locked="0"/>
    </xf>
    <xf numFmtId="0" fontId="0" fillId="2" borderId="0" xfId="0" applyFill="1" applyAlignment="1" applyProtection="1">
      <alignment horizontal="left" vertical="center" wrapText="1"/>
      <protection locked="0"/>
    </xf>
    <xf numFmtId="0" fontId="7" fillId="0" borderId="0" xfId="1" applyFont="1" applyFill="1" applyAlignment="1" applyProtection="1">
      <alignment horizontal="left" vertical="center" wrapText="1"/>
      <protection locked="0"/>
    </xf>
    <xf numFmtId="0" fontId="0" fillId="0" borderId="0" xfId="0" applyAlignment="1" applyProtection="1">
      <alignment horizontal="left" vertical="center" wrapText="1"/>
      <protection locked="0"/>
    </xf>
    <xf numFmtId="168" fontId="0" fillId="0" borderId="0" xfId="0" applyNumberFormat="1" applyAlignment="1" applyProtection="1">
      <alignment horizontal="left" vertical="center" wrapText="1"/>
      <protection locked="0"/>
    </xf>
    <xf numFmtId="0" fontId="0" fillId="0" borderId="0" xfId="0" applyProtection="1">
      <protection locked="0"/>
    </xf>
    <xf numFmtId="0" fontId="7" fillId="0" borderId="0" xfId="1" applyFont="1" applyAlignment="1" applyProtection="1">
      <alignment horizontal="left" vertical="center" wrapText="1"/>
      <protection locked="0"/>
    </xf>
    <xf numFmtId="1" fontId="0" fillId="0" borderId="0" xfId="0" applyNumberFormat="1" applyAlignment="1" applyProtection="1">
      <alignment horizontal="left" vertical="center"/>
      <protection locked="0"/>
    </xf>
    <xf numFmtId="1" fontId="0" fillId="0" borderId="0" xfId="0" applyNumberFormat="1" applyAlignment="1" applyProtection="1">
      <alignment horizontal="left" vertical="center" wrapText="1"/>
      <protection locked="0"/>
    </xf>
    <xf numFmtId="0" fontId="3" fillId="0" borderId="0" xfId="0" applyFont="1" applyAlignment="1" applyProtection="1">
      <alignment horizontal="left" vertical="center"/>
      <protection locked="0"/>
    </xf>
    <xf numFmtId="0" fontId="4" fillId="0" borderId="0" xfId="1" applyFont="1" applyAlignment="1" applyProtection="1">
      <alignment horizontal="left" vertical="center" wrapText="1"/>
      <protection locked="0"/>
    </xf>
    <xf numFmtId="0" fontId="19" fillId="0" borderId="0" xfId="1" applyFont="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7" fillId="0" borderId="0" xfId="1" applyFont="1" applyBorder="1" applyAlignment="1" applyProtection="1">
      <alignment horizontal="left" vertical="center" wrapText="1"/>
      <protection locked="0"/>
    </xf>
    <xf numFmtId="167" fontId="0" fillId="0" borderId="0" xfId="0" applyNumberFormat="1" applyAlignment="1" applyProtection="1">
      <alignment horizontal="left" vertical="center" wrapText="1"/>
      <protection locked="0"/>
    </xf>
    <xf numFmtId="0" fontId="7" fillId="0" borderId="0" xfId="1" applyFont="1" applyAlignment="1" applyProtection="1">
      <alignment vertical="center" wrapText="1"/>
      <protection locked="0"/>
    </xf>
    <xf numFmtId="0" fontId="8" fillId="0" borderId="0" xfId="0" applyFont="1" applyAlignment="1" applyProtection="1">
      <alignment vertical="center" wrapText="1"/>
      <protection locked="0"/>
    </xf>
    <xf numFmtId="0" fontId="12" fillId="0" borderId="0" xfId="0" applyFont="1" applyAlignment="1" applyProtection="1">
      <alignment vertical="center" wrapText="1"/>
      <protection locked="0"/>
    </xf>
    <xf numFmtId="0" fontId="13" fillId="0" borderId="0" xfId="0" applyFont="1" applyAlignment="1" applyProtection="1">
      <alignment vertical="center" wrapText="1"/>
      <protection locked="0"/>
    </xf>
    <xf numFmtId="0" fontId="13" fillId="0" borderId="0" xfId="0" applyFont="1" applyAlignment="1" applyProtection="1">
      <alignment horizontal="left" vertical="center"/>
      <protection locked="0"/>
    </xf>
    <xf numFmtId="0" fontId="3" fillId="0" borderId="0" xfId="0" applyFont="1" applyAlignment="1" applyProtection="1">
      <alignment vertical="center" wrapText="1"/>
      <protection locked="0"/>
    </xf>
    <xf numFmtId="0" fontId="0" fillId="0" borderId="0" xfId="0" applyAlignment="1" applyProtection="1">
      <alignment horizontal="right" vertical="center"/>
      <protection locked="0"/>
    </xf>
    <xf numFmtId="1" fontId="0" fillId="0" borderId="0" xfId="0" applyNumberFormat="1" applyAlignment="1" applyProtection="1">
      <alignment vertical="center"/>
      <protection locked="0"/>
    </xf>
    <xf numFmtId="0" fontId="0" fillId="0" borderId="0" xfId="0" applyAlignment="1" applyProtection="1">
      <alignment horizontal="right" vertical="center" wrapText="1"/>
      <protection locked="0"/>
    </xf>
    <xf numFmtId="164" fontId="0" fillId="0" borderId="0" xfId="0" applyNumberFormat="1" applyAlignment="1" applyProtection="1">
      <alignment vertical="center"/>
      <protection locked="0"/>
    </xf>
    <xf numFmtId="164" fontId="0" fillId="0" borderId="0" xfId="0" applyNumberFormat="1" applyAlignment="1" applyProtection="1">
      <alignment horizontal="left" vertical="center"/>
      <protection locked="0"/>
    </xf>
    <xf numFmtId="0" fontId="7" fillId="5" borderId="0" xfId="1"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1" fontId="5" fillId="2" borderId="3" xfId="0" applyNumberFormat="1" applyFont="1" applyFill="1" applyBorder="1" applyAlignment="1" applyProtection="1">
      <alignment horizontal="left" vertical="center" wrapText="1"/>
      <protection locked="0"/>
    </xf>
    <xf numFmtId="0" fontId="0" fillId="0" borderId="0" xfId="0" applyAlignment="1" applyProtection="1">
      <alignment wrapText="1"/>
      <protection locked="0"/>
    </xf>
    <xf numFmtId="0" fontId="0" fillId="5" borderId="0" xfId="0" applyFill="1" applyAlignment="1" applyProtection="1">
      <alignment horizontal="left" vertical="center"/>
      <protection locked="0"/>
    </xf>
    <xf numFmtId="1" fontId="0" fillId="5" borderId="0" xfId="0" applyNumberFormat="1" applyFill="1" applyAlignment="1" applyProtection="1">
      <alignment horizontal="left" vertical="center"/>
      <protection locked="0"/>
    </xf>
    <xf numFmtId="1" fontId="0" fillId="5" borderId="0" xfId="0" applyNumberFormat="1" applyFill="1" applyAlignment="1" applyProtection="1">
      <alignment horizontal="left" vertical="center" wrapText="1"/>
      <protection locked="0"/>
    </xf>
    <xf numFmtId="0" fontId="0" fillId="5" borderId="0" xfId="0" applyFill="1" applyAlignment="1" applyProtection="1">
      <alignment horizontal="left" vertical="center" wrapText="1"/>
      <protection locked="0"/>
    </xf>
    <xf numFmtId="1" fontId="0" fillId="0" borderId="0" xfId="0" applyNumberFormat="1" applyAlignment="1">
      <alignment horizontal="left" vertical="center"/>
    </xf>
    <xf numFmtId="165" fontId="0" fillId="0" borderId="0" xfId="0" applyNumberFormat="1" applyAlignment="1">
      <alignment vertical="center"/>
    </xf>
    <xf numFmtId="0" fontId="0" fillId="0" borderId="0" xfId="0" applyAlignment="1">
      <alignment horizontal="left" vertical="center" wrapText="1"/>
    </xf>
    <xf numFmtId="0" fontId="0" fillId="2" borderId="0" xfId="0" applyFill="1" applyAlignment="1">
      <alignment horizontal="left" vertical="center" wrapText="1"/>
    </xf>
    <xf numFmtId="0" fontId="0" fillId="5" borderId="0" xfId="0" applyFill="1" applyAlignment="1">
      <alignment horizontal="left" vertical="center" wrapText="1"/>
    </xf>
    <xf numFmtId="0" fontId="0" fillId="0" borderId="0" xfId="0" applyAlignment="1" applyProtection="1">
      <alignment horizontal="left" vertical="center"/>
      <protection hidden="1"/>
    </xf>
    <xf numFmtId="0" fontId="0" fillId="2" borderId="0" xfId="0" applyFill="1" applyAlignment="1" applyProtection="1">
      <alignment horizontal="left" vertical="center" wrapText="1"/>
      <protection hidden="1"/>
    </xf>
    <xf numFmtId="1" fontId="0" fillId="0" borderId="0" xfId="0" applyNumberFormat="1" applyAlignment="1" applyProtection="1">
      <alignment horizontal="left" vertical="center"/>
      <protection hidden="1"/>
    </xf>
    <xf numFmtId="164" fontId="0" fillId="0" borderId="0" xfId="0" applyNumberFormat="1" applyAlignment="1" applyProtection="1">
      <alignment horizontal="left" vertical="center"/>
      <protection hidden="1"/>
    </xf>
    <xf numFmtId="0" fontId="0" fillId="0" borderId="0" xfId="0" applyAlignment="1" applyProtection="1">
      <alignment vertical="center"/>
      <protection hidden="1"/>
    </xf>
    <xf numFmtId="0" fontId="0" fillId="0" borderId="0" xfId="0" applyAlignment="1" applyProtection="1">
      <alignment horizontal="left" vertical="center" wrapText="1"/>
      <protection hidden="1"/>
    </xf>
    <xf numFmtId="0" fontId="3" fillId="0" borderId="0" xfId="0" applyFont="1" applyAlignment="1" applyProtection="1">
      <alignment horizontal="left" vertical="center"/>
      <protection hidden="1"/>
    </xf>
    <xf numFmtId="1" fontId="0" fillId="0" borderId="0" xfId="0" applyNumberFormat="1" applyAlignment="1">
      <alignment horizontal="left" vertical="center" wrapText="1"/>
    </xf>
    <xf numFmtId="0" fontId="0" fillId="0" borderId="0" xfId="0" applyAlignment="1">
      <alignment horizontal="right" vertical="center" wrapText="1"/>
    </xf>
  </cellXfs>
  <cellStyles count="2">
    <cellStyle name="Hyperlink" xfId="1" builtinId="8"/>
    <cellStyle name="Normal" xfId="0" builtinId="0"/>
  </cellStyles>
  <dxfs count="106">
    <dxf>
      <font>
        <b/>
        <i val="0"/>
        <strike val="0"/>
        <condense val="0"/>
        <extend val="0"/>
        <outline val="0"/>
        <shadow val="0"/>
        <u val="none"/>
        <vertAlign val="baseline"/>
        <sz val="12"/>
        <color theme="1"/>
        <name val="Rockwell"/>
        <family val="1"/>
        <scheme val="minor"/>
      </font>
      <fill>
        <patternFill patternType="solid">
          <fgColor indexed="64"/>
          <bgColor theme="5"/>
        </patternFill>
      </fill>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font>
        <b/>
        <i val="0"/>
        <strike val="0"/>
        <condense val="0"/>
        <extend val="0"/>
        <outline val="0"/>
        <shadow val="0"/>
        <u val="none"/>
        <vertAlign val="baseline"/>
        <sz val="12"/>
        <color theme="1"/>
        <name val="Rockwell"/>
        <family val="1"/>
        <scheme val="minor"/>
      </font>
      <fill>
        <patternFill patternType="solid">
          <fgColor indexed="64"/>
          <bgColor theme="5"/>
        </patternFill>
      </fill>
    </dxf>
    <dxf>
      <font>
        <b val="0"/>
        <i val="0"/>
        <strike val="0"/>
        <condense val="0"/>
        <extend val="0"/>
        <outline val="0"/>
        <shadow val="0"/>
        <u val="none"/>
        <vertAlign val="baseline"/>
        <sz val="12"/>
        <color theme="1"/>
        <name val="Rockwell"/>
        <family val="2"/>
        <scheme val="minor"/>
      </font>
      <numFmt numFmtId="0" formatCode="Genera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Rockwell"/>
        <family val="2"/>
        <scheme val="minor"/>
      </font>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theme="1"/>
        <name val="Rockwell"/>
        <family val="2"/>
        <scheme val="minor"/>
      </font>
      <alignment horizontal="left" vertical="center" textRotation="0" wrapText="1" indent="0" justifyLastLine="0" shrinkToFit="0" readingOrder="0"/>
      <protection locked="0" hidden="0"/>
    </dxf>
    <dxf>
      <alignment vertical="center" textRotation="0" indent="0" justifyLastLine="0" shrinkToFit="0" readingOrder="0"/>
      <protection locked="0" hidden="0"/>
    </dxf>
    <dxf>
      <alignment vertical="center" textRotation="0" indent="0" justifyLastLine="0" shrinkToFit="0" readingOrder="0"/>
      <protection locked="0" hidden="0"/>
    </dxf>
    <dxf>
      <numFmt numFmtId="0" formatCode="General"/>
      <alignment horizontal="left" vertical="center" textRotation="0" wrapText="1" indent="0" justifyLastLine="0" shrinkToFit="0" readingOrder="0"/>
      <protection locked="1" hidden="0"/>
    </dxf>
    <dxf>
      <alignment vertical="center" textRotation="0" wrapText="1" indent="0" justifyLastLine="0" shrinkToFit="0" readingOrder="0"/>
      <protection locked="0" hidden="0"/>
    </dxf>
    <dxf>
      <font>
        <b val="0"/>
        <i val="0"/>
        <strike val="0"/>
        <condense val="0"/>
        <extend val="0"/>
        <outline val="0"/>
        <shadow val="0"/>
        <u val="none"/>
        <vertAlign val="baseline"/>
        <sz val="12"/>
        <color theme="1"/>
        <name val="Rockwell"/>
        <family val="2"/>
        <scheme val="minor"/>
      </font>
      <alignment horizontal="left" vertical="center" textRotation="0" wrapText="1" indent="0" justifyLastLine="0" shrinkToFit="0" readingOrder="0"/>
      <protection locked="0" hidden="0"/>
    </dxf>
    <dxf>
      <alignment horizontal="left" vertical="center" textRotation="0" wrapText="1" indent="0" justifyLastLine="0" shrinkToFit="0" readingOrder="0"/>
      <protection locked="0" hidden="0"/>
    </dxf>
    <dxf>
      <alignment horizontal="left" vertical="center" textRotation="0" wrapText="1" indent="0" justifyLastLine="0" shrinkToFit="0" readingOrder="0"/>
      <protection locked="0" hidden="0"/>
    </dxf>
    <dxf>
      <numFmt numFmtId="168" formatCode="[$-C09]dd\ mmm\ yyyy;@"/>
      <alignment horizontal="left" vertical="center" textRotation="0" wrapText="1" indent="0" justifyLastLine="0" shrinkToFit="0" readingOrder="0"/>
      <protection locked="0" hidden="0"/>
    </dxf>
    <dxf>
      <numFmt numFmtId="1" formatCode="0"/>
      <alignment horizontal="left" vertical="center" textRotation="0" wrapText="1" indent="0" justifyLastLine="0" shrinkToFit="0" readingOrder="0"/>
      <protection locked="0" hidden="0"/>
    </dxf>
    <dxf>
      <numFmt numFmtId="1" formatCode="0"/>
      <alignment horizontal="left" vertical="center" textRotation="0" wrapText="1" indent="0" justifyLastLine="0" shrinkToFit="0" readingOrder="0"/>
      <protection locked="0" hidden="0"/>
    </dxf>
    <dxf>
      <numFmt numFmtId="1" formatCode="0"/>
      <alignment horizontal="left" vertical="center" textRotation="0" wrapText="1" indent="0" justifyLastLine="0" shrinkToFit="0" readingOrder="0"/>
      <protection locked="1" hidden="0"/>
    </dxf>
    <dxf>
      <alignment vertical="center" textRotation="0" indent="0" justifyLastLine="0" shrinkToFit="0" readingOrder="0"/>
      <protection locked="0" hidden="0"/>
    </dxf>
    <dxf>
      <numFmt numFmtId="1" formatCode="0"/>
      <alignment horizontal="left" vertical="center" textRotation="0" wrapText="0" indent="0" justifyLastLine="0" shrinkToFit="0" readingOrder="0"/>
      <protection locked="1" hidden="0"/>
    </dxf>
    <dxf>
      <alignment vertical="center" textRotation="0" indent="0" justifyLastLine="0" shrinkToFit="0" readingOrder="0"/>
      <protection locked="0" hidden="0"/>
    </dxf>
    <dxf>
      <alignment vertical="center" textRotation="0" indent="0" justifyLastLine="0" shrinkToFit="0" readingOrder="0"/>
      <protection locked="0" hidden="0"/>
    </dxf>
    <dxf>
      <font>
        <b val="0"/>
        <i val="0"/>
        <strike val="0"/>
        <condense val="0"/>
        <extend val="0"/>
        <outline val="0"/>
        <shadow val="0"/>
        <u val="none"/>
        <vertAlign val="baseline"/>
        <sz val="12"/>
        <color theme="1"/>
        <name val="Rockwell"/>
        <family val="2"/>
        <scheme val="minor"/>
      </font>
      <alignment horizontal="left" vertical="center" textRotation="0" wrapText="0" indent="0" justifyLastLine="0" shrinkToFit="0" readingOrder="0"/>
      <protection locked="0" hidden="0"/>
    </dxf>
    <dxf>
      <font>
        <b val="0"/>
        <i val="0"/>
        <strike val="0"/>
        <condense val="0"/>
        <extend val="0"/>
        <outline val="0"/>
        <shadow val="0"/>
        <u/>
        <vertAlign val="baseline"/>
        <sz val="12"/>
        <color auto="1"/>
        <name val="Rockwell"/>
        <family val="2"/>
        <scheme val="minor"/>
      </font>
      <alignment horizontal="left" vertical="center" textRotation="0" wrapText="1" indent="0" justifyLastLine="0" shrinkToFit="0" readingOrder="0"/>
      <protection locked="0" hidden="0"/>
    </dxf>
    <dxf>
      <border outline="0">
        <bottom style="thin">
          <color theme="1"/>
        </bottom>
      </border>
    </dxf>
    <dxf>
      <alignment vertical="center" textRotation="0" indent="0" justifyLastLine="0" shrinkToFit="0" readingOrder="0"/>
      <protection locked="0" hidden="0"/>
    </dxf>
    <dxf>
      <font>
        <b/>
        <i val="0"/>
        <strike val="0"/>
        <condense val="0"/>
        <extend val="0"/>
        <outline val="0"/>
        <shadow val="0"/>
        <u val="none"/>
        <vertAlign val="baseline"/>
        <sz val="12"/>
        <color auto="1"/>
        <name val="Rockwell"/>
        <family val="2"/>
        <scheme val="minor"/>
      </font>
      <fill>
        <patternFill patternType="solid">
          <fgColor indexed="64"/>
          <bgColor theme="5"/>
        </patternFill>
      </fill>
      <alignment horizontal="left" vertical="center" textRotation="0" wrapText="1" indent="0" justifyLastLine="0" shrinkToFit="0" readingOrder="0"/>
      <protection locked="0" hidden="0"/>
    </dxf>
    <dxf>
      <numFmt numFmtId="0" formatCode="General"/>
      <fill>
        <patternFill patternType="none">
          <fgColor indexed="64"/>
          <bgColor indexed="65"/>
        </patternFill>
      </fill>
      <alignment horizontal="left" vertical="center" textRotation="0" wrapText="1" indent="0" justifyLastLine="0" shrinkToFit="0" readingOrder="0"/>
      <protection locked="1" hidden="1"/>
    </dxf>
    <dxf>
      <fill>
        <patternFill patternType="none">
          <fgColor indexed="64"/>
          <bgColor indexed="65"/>
        </patternFill>
      </fill>
      <alignment horizontal="left" vertical="center" textRotation="0" wrapText="1" indent="0" justifyLastLine="0" shrinkToFit="0" readingOrder="0"/>
      <protection locked="0" hidden="0"/>
    </dxf>
    <dxf>
      <alignment horizontal="left" vertical="center" textRotation="0" wrapText="1" indent="0" justifyLastLine="0" shrinkToFit="0" readingOrder="0"/>
      <protection locked="0" hidden="0"/>
    </dxf>
    <dxf>
      <alignment horizontal="left" vertical="center" textRotation="0" wrapText="0" indent="0" justifyLastLine="0" shrinkToFit="0" readingOrder="0"/>
      <protection locked="0" hidden="0"/>
    </dxf>
    <dxf>
      <alignment horizontal="left" vertical="center" textRotation="0" wrapText="0" indent="0" justifyLastLine="0" shrinkToFit="0" readingOrder="0"/>
      <protection locked="0" hidden="0"/>
    </dxf>
    <dxf>
      <font>
        <b val="0"/>
        <i val="0"/>
        <strike val="0"/>
        <condense val="0"/>
        <extend val="0"/>
        <outline val="0"/>
        <shadow val="0"/>
        <u val="none"/>
        <vertAlign val="baseline"/>
        <sz val="12"/>
        <color auto="1"/>
        <name val="Rockwell"/>
        <family val="2"/>
        <scheme val="minor"/>
      </font>
      <numFmt numFmtId="0" formatCode="General"/>
      <alignment horizontal="left" vertical="center" textRotation="0" wrapText="0" indent="0" justifyLastLine="0" shrinkToFit="0" readingOrder="0"/>
      <protection locked="1" hidden="1"/>
    </dxf>
    <dxf>
      <alignment horizontal="left" vertical="center" textRotation="0" wrapText="0" indent="0" justifyLastLine="0" shrinkToFit="0" readingOrder="0"/>
      <protection locked="0" hidden="0"/>
    </dxf>
    <dxf>
      <alignment horizontal="left" vertical="center" textRotation="0" wrapText="1" indent="0" justifyLastLine="0" shrinkToFit="0" readingOrder="0"/>
      <protection locked="0" hidden="0"/>
    </dxf>
    <dxf>
      <numFmt numFmtId="168" formatCode="[$-C09]dd\ mmm\ yyyy;@"/>
      <alignment horizontal="left" vertical="center" textRotation="0" wrapText="1" indent="0" justifyLastLine="0" shrinkToFit="0" readingOrder="0"/>
      <protection locked="0" hidden="0"/>
    </dxf>
    <dxf>
      <alignment horizontal="left" vertical="center" textRotation="0" wrapText="1" indent="0" justifyLastLine="0" shrinkToFit="0" readingOrder="0"/>
      <protection locked="0" hidden="0"/>
    </dxf>
    <dxf>
      <alignment horizontal="left" vertical="center" textRotation="0" wrapText="1" indent="0" justifyLastLine="0" shrinkToFit="0" readingOrder="0"/>
      <protection locked="0" hidden="0"/>
    </dxf>
    <dxf>
      <numFmt numFmtId="0" formatCode="General"/>
      <alignment horizontal="left" vertical="center" textRotation="0" wrapText="1" indent="0" justifyLastLine="0" shrinkToFit="0" readingOrder="0"/>
      <protection locked="1" hidden="0"/>
    </dxf>
    <dxf>
      <alignment vertical="center" textRotation="0" wrapText="1" indent="0" justifyLastLine="0" shrinkToFit="0" readingOrder="0"/>
      <protection locked="0" hidden="0"/>
    </dxf>
    <dxf>
      <numFmt numFmtId="0" formatCode="General"/>
      <alignment horizontal="left" vertical="center" textRotation="0" wrapText="0" indent="0" justifyLastLine="0" shrinkToFit="0" readingOrder="0"/>
      <protection locked="1" hidden="1"/>
    </dxf>
    <dxf>
      <alignment horizontal="left" vertical="center" textRotation="0" wrapText="0" indent="0" justifyLastLine="0" shrinkToFit="0" readingOrder="0"/>
      <protection locked="0" hidden="0"/>
    </dxf>
    <dxf>
      <alignment horizontal="left" vertical="center" textRotation="0" wrapText="0" indent="0" justifyLastLine="0" shrinkToFit="0" readingOrder="0"/>
      <protection locked="0" hidden="0"/>
    </dxf>
    <dxf>
      <alignment horizontal="left" vertical="center" textRotation="0" wrapText="0" indent="0" justifyLastLine="0" shrinkToFit="0" readingOrder="0"/>
      <protection locked="0" hidden="0"/>
    </dxf>
    <dxf>
      <font>
        <strike val="0"/>
        <outline val="0"/>
        <shadow val="0"/>
        <vertAlign val="baseline"/>
        <sz val="12"/>
        <color auto="1"/>
        <name val="Rockwell"/>
        <family val="2"/>
        <scheme val="minor"/>
      </font>
      <alignment horizontal="left" vertical="center" textRotation="0" wrapText="1" indent="0" justifyLastLine="0" shrinkToFit="0" readingOrder="0"/>
      <protection locked="0" hidden="0"/>
    </dxf>
    <dxf>
      <border outline="0">
        <top style="medium">
          <color indexed="64"/>
        </top>
      </border>
    </dxf>
    <dxf>
      <alignment vertical="center" textRotation="0" indent="0" justifyLastLine="0" shrinkToFit="0" readingOrder="0"/>
      <protection locked="0" hidden="0"/>
    </dxf>
    <dxf>
      <font>
        <b val="0"/>
        <i val="0"/>
        <strike val="0"/>
        <condense val="0"/>
        <extend val="0"/>
        <outline val="0"/>
        <shadow val="0"/>
        <u val="none"/>
        <vertAlign val="baseline"/>
        <sz val="12"/>
        <color theme="1"/>
        <name val="Rockwell"/>
        <family val="2"/>
        <scheme val="minor"/>
      </font>
      <fill>
        <patternFill patternType="solid">
          <fgColor indexed="64"/>
          <bgColor theme="5"/>
        </patternFill>
      </fill>
      <alignment horizontal="left" vertical="center" textRotation="0" wrapText="1" indent="0" justifyLastLine="0" shrinkToFit="0" readingOrder="0"/>
      <protection locked="0" hidden="0"/>
    </dxf>
    <dxf>
      <numFmt numFmtId="0" formatCode="General"/>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numFmt numFmtId="0" formatCode="General"/>
    </dxf>
    <dxf>
      <font>
        <name val="Calibri"/>
        <scheme val="none"/>
      </font>
    </dxf>
    <dxf>
      <font>
        <name val="Calibri"/>
        <scheme val="none"/>
      </font>
    </dxf>
    <dxf>
      <font>
        <name val="Calibri"/>
        <scheme val="none"/>
      </font>
    </dxf>
    <dxf>
      <font>
        <name val="Calibri"/>
        <scheme val="none"/>
      </font>
    </dxf>
    <dxf>
      <font>
        <name val="Calibri"/>
        <scheme val="none"/>
      </font>
    </dxf>
    <dxf>
      <numFmt numFmtId="0" formatCode="General"/>
    </dxf>
    <dxf>
      <numFmt numFmtId="169" formatCode="0.0%"/>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s>
  <tableStyles count="0" defaultTableStyle="TableStyleMedium2" defaultPivotStyle="PivotStyleLight16"/>
  <colors>
    <mruColors>
      <color rgb="FF0432FF"/>
      <color rgb="FF0C4876"/>
      <color rgb="FFF46F0E"/>
      <color rgb="FFFFD29E"/>
      <color rgb="FF019EDE"/>
      <color rgb="FFFD9241"/>
      <color rgb="FFFD8E39"/>
      <color rgb="FFFF7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1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12.xml"/><Relationship Id="rId1" Type="http://schemas.microsoft.com/office/2011/relationships/chartStyle" Target="style12.xml"/></Relationships>
</file>

<file path=xl/charts/_rels/chart15.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pivotSource>
    <c:name>[MSAC Application Tracker - 18 Nov 2024.xlsx]Pivots!PivotTable2</c:name>
    <c:fmtId val="1"/>
  </c:pivotSource>
  <c:chart>
    <c:title>
      <c:tx>
        <c:rich>
          <a:bodyPr rot="0" spcFirstLastPara="1" vertOverflow="ellipsis" vert="horz" wrap="square" anchor="ctr" anchorCtr="1"/>
          <a:lstStyle/>
          <a:p>
            <a:pPr>
              <a:defRPr sz="1200" b="1" i="0" u="none" strike="noStrike" kern="1200" spc="0" baseline="0">
                <a:solidFill>
                  <a:schemeClr val="tx1"/>
                </a:solidFill>
                <a:latin typeface="Calibri" panose="020F0502020204030204" pitchFamily="34" charset="0"/>
                <a:ea typeface="+mn-ea"/>
                <a:cs typeface="Calibri" panose="020F0502020204030204" pitchFamily="34" charset="0"/>
              </a:defRPr>
            </a:pPr>
            <a:r>
              <a:rPr lang="en-US" sz="1200" b="1">
                <a:solidFill>
                  <a:schemeClr val="tx1"/>
                </a:solidFill>
              </a:rPr>
              <a:t>Australian Genomics' Involvement</a:t>
            </a:r>
            <a:r>
              <a:rPr lang="en-US" sz="1200" b="1" baseline="0">
                <a:solidFill>
                  <a:schemeClr val="tx1"/>
                </a:solidFill>
              </a:rPr>
              <a:t> (Applicant or Consultation)</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Calibri" panose="020F0502020204030204" pitchFamily="34" charset="0"/>
              <a:ea typeface="+mn-ea"/>
              <a:cs typeface="Calibri" panose="020F0502020204030204" pitchFamily="34" charset="0"/>
            </a:defRPr>
          </a:pPr>
          <a:endParaRPr lang="en-US"/>
        </a:p>
      </c:txPr>
    </c:title>
    <c:autoTitleDeleted val="0"/>
    <c:pivotFmts>
      <c:pivotFmt>
        <c:idx val="0"/>
        <c:spPr>
          <a:solidFill>
            <a:schemeClr val="accent2"/>
          </a:solidFill>
          <a:ln>
            <a:noFill/>
          </a:ln>
          <a:effectLst/>
        </c:spPr>
        <c:marker>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
        <c:spPr>
          <a:solidFill>
            <a:schemeClr val="accent2"/>
          </a:solidFill>
          <a:ln>
            <a:noFill/>
          </a:ln>
          <a:effectLst/>
        </c:spPr>
        <c:marker>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
        <c:spPr>
          <a:solidFill>
            <a:schemeClr val="accent2"/>
          </a:solidFill>
          <a:ln>
            <a:noFill/>
          </a:ln>
          <a:effectLst/>
        </c:spPr>
        <c:marker>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
        <c:spPr>
          <a:solidFill>
            <a:schemeClr val="accent2"/>
          </a:solidFill>
          <a:ln>
            <a:noFill/>
          </a:ln>
          <a:effectLst/>
        </c:spPr>
        <c:marker>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4"/>
        <c:spPr>
          <a:solidFill>
            <a:schemeClr val="accent2"/>
          </a:solidFill>
          <a:ln>
            <a:noFill/>
          </a:ln>
          <a:effectLst/>
        </c:spPr>
        <c:marker>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5"/>
        <c:spPr>
          <a:solidFill>
            <a:schemeClr val="accent2"/>
          </a:solidFill>
          <a:ln>
            <a:noFill/>
          </a:ln>
          <a:effectLst/>
        </c:spPr>
        <c:marker>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6"/>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2"/>
          </a:solidFill>
          <a:ln>
            <a:noFill/>
          </a:ln>
          <a:effectLst/>
        </c:spPr>
        <c:marker>
          <c:spPr>
            <a:solidFill>
              <a:schemeClr val="accent2"/>
            </a:solidFill>
            <a:ln w="9525">
              <a:solidFill>
                <a:schemeClr val="accent2"/>
              </a:solidFill>
            </a:ln>
            <a:effectLst/>
          </c:spPr>
        </c:marker>
      </c:pivotFmt>
      <c:pivotFmt>
        <c:idx val="8"/>
        <c:spPr>
          <a:solidFill>
            <a:schemeClr val="accent2"/>
          </a:solidFill>
          <a:ln>
            <a:noFill/>
          </a:ln>
          <a:effectLst/>
        </c:spPr>
        <c:marker>
          <c:spPr>
            <a:solidFill>
              <a:schemeClr val="accent2"/>
            </a:solidFill>
            <a:ln w="9525">
              <a:solidFill>
                <a:schemeClr val="accent2"/>
              </a:solidFill>
            </a:ln>
            <a:effectLst/>
          </c:spPr>
        </c:marker>
      </c:pivotFmt>
      <c:pivotFmt>
        <c:idx val="9"/>
        <c:spPr>
          <a:solidFill>
            <a:schemeClr val="accent2"/>
          </a:solidFill>
          <a:ln>
            <a:noFill/>
          </a:ln>
          <a:effectLst/>
        </c:spPr>
        <c:marker>
          <c:spPr>
            <a:solidFill>
              <a:schemeClr val="accent2"/>
            </a:solidFill>
            <a:ln w="9525">
              <a:solidFill>
                <a:schemeClr val="accent2"/>
              </a:solidFill>
            </a:ln>
            <a:effectLst/>
          </c:spPr>
        </c:marker>
      </c:pivotFmt>
      <c:pivotFmt>
        <c:idx val="10"/>
        <c:spPr>
          <a:solidFill>
            <a:schemeClr val="accent2"/>
          </a:solidFill>
          <a:ln>
            <a:noFill/>
          </a:ln>
          <a:effectLst/>
        </c:spPr>
        <c:marker>
          <c:spPr>
            <a:solidFill>
              <a:schemeClr val="accent2"/>
            </a:solidFill>
            <a:ln w="9525">
              <a:solidFill>
                <a:schemeClr val="accent2"/>
              </a:solidFill>
            </a:ln>
            <a:effectLst/>
          </c:spPr>
        </c:marker>
      </c:pivotFmt>
      <c:pivotFmt>
        <c:idx val="11"/>
        <c:spPr>
          <a:solidFill>
            <a:schemeClr val="accent2"/>
          </a:solidFill>
          <a:ln>
            <a:noFill/>
          </a:ln>
          <a:effectLst/>
        </c:spPr>
        <c:marker>
          <c:spPr>
            <a:solidFill>
              <a:schemeClr val="accent2"/>
            </a:solidFill>
            <a:ln w="9525">
              <a:solidFill>
                <a:schemeClr val="accent2"/>
              </a:solidFill>
            </a:ln>
            <a:effectLst/>
          </c:spPr>
        </c:marker>
      </c:pivotFmt>
      <c:pivotFmt>
        <c:idx val="12"/>
        <c:spPr>
          <a:solidFill>
            <a:schemeClr val="accent2"/>
          </a:solidFill>
          <a:ln>
            <a:noFill/>
          </a:ln>
          <a:effectLst/>
        </c:spPr>
        <c:marker>
          <c:spPr>
            <a:solidFill>
              <a:schemeClr val="accent2"/>
            </a:solidFill>
            <a:ln w="9525">
              <a:solidFill>
                <a:schemeClr val="accent2"/>
              </a:solidFill>
            </a:ln>
            <a:effectLst/>
          </c:spPr>
        </c:marker>
      </c:pivotFmt>
    </c:pivotFmts>
    <c:plotArea>
      <c:layout/>
      <c:barChart>
        <c:barDir val="col"/>
        <c:grouping val="clustered"/>
        <c:varyColors val="0"/>
        <c:ser>
          <c:idx val="0"/>
          <c:order val="0"/>
          <c:tx>
            <c:strRef>
              <c:f>Pivots!$B$4</c:f>
              <c:strCache>
                <c:ptCount val="1"/>
                <c:pt idx="0">
                  <c:v>Total</c:v>
                </c:pt>
              </c:strCache>
            </c:strRef>
          </c:tx>
          <c:spPr>
            <a:solidFill>
              <a:schemeClr val="accent2"/>
            </a:solidFill>
            <a:ln>
              <a:noFill/>
            </a:ln>
            <a:effectLst/>
          </c:spPr>
          <c:invertIfNegative val="0"/>
          <c:cat>
            <c:strRef>
              <c:f>Pivots!$A$5:$A$12</c:f>
              <c:strCache>
                <c:ptCount val="7"/>
                <c:pt idx="0">
                  <c:v>2017</c:v>
                </c:pt>
                <c:pt idx="1">
                  <c:v>2019</c:v>
                </c:pt>
                <c:pt idx="2">
                  <c:v>2020</c:v>
                </c:pt>
                <c:pt idx="3">
                  <c:v>2021</c:v>
                </c:pt>
                <c:pt idx="4">
                  <c:v>2022</c:v>
                </c:pt>
                <c:pt idx="5">
                  <c:v>2023</c:v>
                </c:pt>
                <c:pt idx="6">
                  <c:v>2024</c:v>
                </c:pt>
              </c:strCache>
            </c:strRef>
          </c:cat>
          <c:val>
            <c:numRef>
              <c:f>Pivots!$B$5:$B$12</c:f>
              <c:numCache>
                <c:formatCode>General</c:formatCode>
                <c:ptCount val="7"/>
                <c:pt idx="0">
                  <c:v>1</c:v>
                </c:pt>
                <c:pt idx="1">
                  <c:v>4</c:v>
                </c:pt>
                <c:pt idx="2">
                  <c:v>1</c:v>
                </c:pt>
                <c:pt idx="3">
                  <c:v>9</c:v>
                </c:pt>
                <c:pt idx="4">
                  <c:v>2</c:v>
                </c:pt>
                <c:pt idx="5">
                  <c:v>3</c:v>
                </c:pt>
                <c:pt idx="6">
                  <c:v>1</c:v>
                </c:pt>
              </c:numCache>
            </c:numRef>
          </c:val>
          <c:extLst>
            <c:ext xmlns:c16="http://schemas.microsoft.com/office/drawing/2014/chart" uri="{C3380CC4-5D6E-409C-BE32-E72D297353CC}">
              <c16:uniqueId val="{00000000-E456-3149-A756-BAF1C0084C91}"/>
            </c:ext>
          </c:extLst>
        </c:ser>
        <c:dLbls>
          <c:showLegendKey val="0"/>
          <c:showVal val="0"/>
          <c:showCatName val="0"/>
          <c:showSerName val="0"/>
          <c:showPercent val="0"/>
          <c:showBubbleSize val="0"/>
        </c:dLbls>
        <c:gapWidth val="219"/>
        <c:overlap val="-27"/>
        <c:axId val="1998418655"/>
        <c:axId val="1998119615"/>
      </c:barChart>
      <c:catAx>
        <c:axId val="1998418655"/>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a:t>Year Initiated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1998119615"/>
        <c:crosses val="autoZero"/>
        <c:auto val="1"/>
        <c:lblAlgn val="ctr"/>
        <c:lblOffset val="100"/>
        <c:noMultiLvlLbl val="0"/>
      </c:catAx>
      <c:valAx>
        <c:axId val="199811961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a:t>Number of Applications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19984186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pivotSource>
    <c:name>[MSAC Application Tracker - 18 Nov 2024.xlsx]Pivots!PivotTable7</c:name>
    <c:fmtId val="1"/>
  </c:pivotSource>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spc="0" baseline="0">
                <a:solidFill>
                  <a:sysClr val="windowText" lastClr="000000"/>
                </a:solidFill>
                <a:latin typeface="Calibri" panose="020F0502020204030204" pitchFamily="34" charset="0"/>
                <a:ea typeface="+mn-ea"/>
                <a:cs typeface="Calibri" panose="020F0502020204030204" pitchFamily="34" charset="0"/>
              </a:defRPr>
            </a:pPr>
            <a:r>
              <a:rPr lang="en-US" sz="1600" b="1">
                <a:solidFill>
                  <a:schemeClr val="tx1"/>
                </a:solidFill>
              </a:rPr>
              <a:t>New Genetic Testing Applications </a:t>
            </a:r>
            <a:r>
              <a:rPr lang="en-US" sz="1600" b="1" i="0" u="none" strike="noStrike" kern="1200" spc="0" baseline="0">
                <a:solidFill>
                  <a:schemeClr val="tx1"/>
                </a:solidFill>
                <a:latin typeface="Calibri" panose="020F0502020204030204" pitchFamily="34" charset="0"/>
                <a:cs typeface="Calibri" panose="020F0502020204030204" pitchFamily="34" charset="0"/>
              </a:rPr>
              <a:t>and Australian Genomics' Involvement</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spc="0" baseline="0">
              <a:solidFill>
                <a:sysClr val="windowText" lastClr="000000"/>
              </a:solidFill>
              <a:latin typeface="Calibri" panose="020F0502020204030204" pitchFamily="34" charset="0"/>
              <a:ea typeface="+mn-ea"/>
              <a:cs typeface="Calibri" panose="020F0502020204030204" pitchFamily="34" charset="0"/>
            </a:defRPr>
          </a:pPr>
          <a:endParaRPr lang="en-US"/>
        </a:p>
      </c:txPr>
    </c:title>
    <c:autoTitleDeleted val="0"/>
    <c:pivotFmts>
      <c:pivotFmt>
        <c:idx val="0"/>
        <c:spPr>
          <a:solidFill>
            <a:schemeClr val="accent2"/>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Pivots!$J$2</c:f>
              <c:strCache>
                <c:ptCount val="1"/>
                <c:pt idx="0">
                  <c:v>New Genetic Testing Applications</c:v>
                </c:pt>
              </c:strCache>
            </c:strRef>
          </c:tx>
          <c:spPr>
            <a:solidFill>
              <a:schemeClr val="accent2"/>
            </a:solidFill>
            <a:ln>
              <a:noFill/>
            </a:ln>
            <a:effectLst/>
          </c:spPr>
          <c:invertIfNegative val="0"/>
          <c:cat>
            <c:strRef>
              <c:f>Pivots!$I$3:$I$21</c:f>
              <c:strCache>
                <c:ptCount val="18"/>
                <c:pt idx="0">
                  <c:v>2002</c:v>
                </c:pt>
                <c:pt idx="1">
                  <c:v>2004</c:v>
                </c:pt>
                <c:pt idx="2">
                  <c:v>2008</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strCache>
            </c:strRef>
          </c:cat>
          <c:val>
            <c:numRef>
              <c:f>Pivots!$J$3:$J$21</c:f>
              <c:numCache>
                <c:formatCode>General</c:formatCode>
                <c:ptCount val="18"/>
                <c:pt idx="0">
                  <c:v>1</c:v>
                </c:pt>
                <c:pt idx="1">
                  <c:v>1</c:v>
                </c:pt>
                <c:pt idx="2">
                  <c:v>1</c:v>
                </c:pt>
                <c:pt idx="3">
                  <c:v>2</c:v>
                </c:pt>
                <c:pt idx="4">
                  <c:v>4</c:v>
                </c:pt>
                <c:pt idx="5">
                  <c:v>1</c:v>
                </c:pt>
                <c:pt idx="6">
                  <c:v>2</c:v>
                </c:pt>
                <c:pt idx="7">
                  <c:v>3</c:v>
                </c:pt>
                <c:pt idx="8">
                  <c:v>3</c:v>
                </c:pt>
                <c:pt idx="9">
                  <c:v>3</c:v>
                </c:pt>
                <c:pt idx="10">
                  <c:v>4</c:v>
                </c:pt>
                <c:pt idx="11">
                  <c:v>11</c:v>
                </c:pt>
                <c:pt idx="12">
                  <c:v>12</c:v>
                </c:pt>
                <c:pt idx="13">
                  <c:v>4</c:v>
                </c:pt>
                <c:pt idx="14">
                  <c:v>9</c:v>
                </c:pt>
                <c:pt idx="15">
                  <c:v>4</c:v>
                </c:pt>
                <c:pt idx="16">
                  <c:v>4</c:v>
                </c:pt>
                <c:pt idx="17">
                  <c:v>3</c:v>
                </c:pt>
              </c:numCache>
            </c:numRef>
          </c:val>
          <c:extLst>
            <c:ext xmlns:c16="http://schemas.microsoft.com/office/drawing/2014/chart" uri="{C3380CC4-5D6E-409C-BE32-E72D297353CC}">
              <c16:uniqueId val="{00000000-D634-B64D-81CE-CFA6E8DCB26A}"/>
            </c:ext>
          </c:extLst>
        </c:ser>
        <c:ser>
          <c:idx val="1"/>
          <c:order val="1"/>
          <c:tx>
            <c:strRef>
              <c:f>Pivots!$K$2</c:f>
              <c:strCache>
                <c:ptCount val="1"/>
                <c:pt idx="0">
                  <c:v>Australian Genomics Involved (Applicant or Consultation)</c:v>
                </c:pt>
              </c:strCache>
            </c:strRef>
          </c:tx>
          <c:spPr>
            <a:solidFill>
              <a:schemeClr val="accent4"/>
            </a:solidFill>
            <a:ln>
              <a:noFill/>
            </a:ln>
            <a:effectLst/>
          </c:spPr>
          <c:invertIfNegative val="0"/>
          <c:cat>
            <c:strRef>
              <c:f>Pivots!$I$3:$I$21</c:f>
              <c:strCache>
                <c:ptCount val="18"/>
                <c:pt idx="0">
                  <c:v>2002</c:v>
                </c:pt>
                <c:pt idx="1">
                  <c:v>2004</c:v>
                </c:pt>
                <c:pt idx="2">
                  <c:v>2008</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strCache>
            </c:strRef>
          </c:cat>
          <c:val>
            <c:numRef>
              <c:f>Pivots!$K$3:$K$21</c:f>
              <c:numCache>
                <c:formatCode>General</c:formatCode>
                <c:ptCount val="18"/>
                <c:pt idx="0">
                  <c:v>0</c:v>
                </c:pt>
                <c:pt idx="1">
                  <c:v>0</c:v>
                </c:pt>
                <c:pt idx="2">
                  <c:v>0</c:v>
                </c:pt>
                <c:pt idx="3">
                  <c:v>0</c:v>
                </c:pt>
                <c:pt idx="4">
                  <c:v>0</c:v>
                </c:pt>
                <c:pt idx="5">
                  <c:v>0</c:v>
                </c:pt>
                <c:pt idx="6">
                  <c:v>0</c:v>
                </c:pt>
                <c:pt idx="7">
                  <c:v>0</c:v>
                </c:pt>
                <c:pt idx="8">
                  <c:v>0</c:v>
                </c:pt>
                <c:pt idx="9">
                  <c:v>0</c:v>
                </c:pt>
                <c:pt idx="10">
                  <c:v>1</c:v>
                </c:pt>
                <c:pt idx="11">
                  <c:v>0</c:v>
                </c:pt>
                <c:pt idx="12">
                  <c:v>4</c:v>
                </c:pt>
                <c:pt idx="13">
                  <c:v>1</c:v>
                </c:pt>
                <c:pt idx="14">
                  <c:v>9</c:v>
                </c:pt>
                <c:pt idx="15">
                  <c:v>2</c:v>
                </c:pt>
                <c:pt idx="16">
                  <c:v>3</c:v>
                </c:pt>
                <c:pt idx="17">
                  <c:v>1</c:v>
                </c:pt>
              </c:numCache>
            </c:numRef>
          </c:val>
          <c:extLst>
            <c:ext xmlns:c16="http://schemas.microsoft.com/office/drawing/2014/chart" uri="{C3380CC4-5D6E-409C-BE32-E72D297353CC}">
              <c16:uniqueId val="{00000003-D634-B64D-81CE-CFA6E8DCB26A}"/>
            </c:ext>
          </c:extLst>
        </c:ser>
        <c:dLbls>
          <c:showLegendKey val="0"/>
          <c:showVal val="0"/>
          <c:showCatName val="0"/>
          <c:showSerName val="0"/>
          <c:showPercent val="0"/>
          <c:showBubbleSize val="0"/>
        </c:dLbls>
        <c:gapWidth val="219"/>
        <c:overlap val="-27"/>
        <c:axId val="2028345951"/>
        <c:axId val="2028003855"/>
      </c:barChart>
      <c:catAx>
        <c:axId val="2028345951"/>
        <c:scaling>
          <c:orientation val="minMax"/>
        </c:scaling>
        <c:delete val="0"/>
        <c:axPos val="b"/>
        <c:title>
          <c:tx>
            <c:rich>
              <a:bodyPr rot="0" spcFirstLastPara="1" vertOverflow="ellipsis" vert="horz" wrap="square" anchor="ctr" anchorCtr="1"/>
              <a:lstStyle/>
              <a:p>
                <a:pPr>
                  <a:defRPr sz="105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a:t>Year Initiated</a:t>
                </a:r>
              </a:p>
            </c:rich>
          </c:tx>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2028003855"/>
        <c:crosses val="autoZero"/>
        <c:auto val="1"/>
        <c:lblAlgn val="ctr"/>
        <c:lblOffset val="100"/>
        <c:noMultiLvlLbl val="0"/>
      </c:catAx>
      <c:valAx>
        <c:axId val="202800385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a:t>Number of Applications</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2028345951"/>
        <c:crosses val="autoZero"/>
        <c:crossBetween val="between"/>
      </c:valAx>
      <c:spPr>
        <a:noFill/>
        <a:ln>
          <a:noFill/>
        </a:ln>
        <a:effectLst/>
      </c:spPr>
    </c:plotArea>
    <c:legend>
      <c:legendPos val="b"/>
      <c:layout>
        <c:manualLayout>
          <c:xMode val="edge"/>
          <c:yMode val="edge"/>
          <c:x val="0.20426206795410901"/>
          <c:y val="0.93460174052491118"/>
          <c:w val="0.67268227327204588"/>
          <c:h val="4.9969222919206122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7"/>
    </mc:Choice>
    <mc:Fallback>
      <c:style val="7"/>
    </mc:Fallback>
  </mc:AlternateContent>
  <c:pivotSource>
    <c:name>[MSAC Application Tracker - 18 Nov 2024.xlsx]Pivots!PivotTable10</c:name>
    <c:fmtId val="0"/>
  </c:pivotSource>
  <c:chart>
    <c:title>
      <c:tx>
        <c:rich>
          <a:bodyPr rot="0" spcFirstLastPara="1" vertOverflow="ellipsis" vert="horz" wrap="square" anchor="ctr" anchorCtr="1"/>
          <a:lstStyle/>
          <a:p>
            <a:pPr>
              <a:defRPr sz="1600" b="1" i="0" u="none" strike="noStrike" kern="1200" spc="0" baseline="0">
                <a:solidFill>
                  <a:schemeClr val="tx1"/>
                </a:solidFill>
                <a:latin typeface="Calibri" panose="020F0502020204030204" pitchFamily="34" charset="0"/>
                <a:ea typeface="+mn-ea"/>
                <a:cs typeface="Calibri" panose="020F0502020204030204" pitchFamily="34" charset="0"/>
              </a:defRPr>
            </a:pPr>
            <a:r>
              <a:rPr lang="en-US" sz="1600" b="1">
                <a:solidFill>
                  <a:schemeClr val="tx1"/>
                </a:solidFill>
              </a:rPr>
              <a:t>New Genetic-Related Applications </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solidFill>
              <a:latin typeface="Calibri" panose="020F0502020204030204" pitchFamily="34" charset="0"/>
              <a:ea typeface="+mn-ea"/>
              <a:cs typeface="Calibri" panose="020F0502020204030204" pitchFamily="34" charset="0"/>
            </a:defRPr>
          </a:pPr>
          <a:endParaRPr lang="en-US"/>
        </a:p>
      </c:txPr>
    </c:title>
    <c:autoTitleDeleted val="0"/>
    <c:pivotFmts>
      <c:pivotFmt>
        <c:idx val="0"/>
        <c:spPr>
          <a:solidFill>
            <a:srgbClr val="0C487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Pivots!$U$2</c:f>
              <c:strCache>
                <c:ptCount val="1"/>
                <c:pt idx="0">
                  <c:v>Total</c:v>
                </c:pt>
              </c:strCache>
            </c:strRef>
          </c:tx>
          <c:spPr>
            <a:solidFill>
              <a:srgbClr val="0C4876"/>
            </a:solidFill>
            <a:ln>
              <a:noFill/>
            </a:ln>
            <a:effectLst/>
          </c:spPr>
          <c:invertIfNegative val="0"/>
          <c:cat>
            <c:strRef>
              <c:f>Pivots!$T$3:$T$11</c:f>
              <c:strCache>
                <c:ptCount val="8"/>
                <c:pt idx="0">
                  <c:v>2012</c:v>
                </c:pt>
                <c:pt idx="1">
                  <c:v>2015</c:v>
                </c:pt>
                <c:pt idx="2">
                  <c:v>2019</c:v>
                </c:pt>
                <c:pt idx="3">
                  <c:v>2020</c:v>
                </c:pt>
                <c:pt idx="4">
                  <c:v>2021</c:v>
                </c:pt>
                <c:pt idx="5">
                  <c:v>2022</c:v>
                </c:pt>
                <c:pt idx="6">
                  <c:v>2023</c:v>
                </c:pt>
                <c:pt idx="7">
                  <c:v>2024</c:v>
                </c:pt>
              </c:strCache>
            </c:strRef>
          </c:cat>
          <c:val>
            <c:numRef>
              <c:f>Pivots!$U$3:$U$11</c:f>
              <c:numCache>
                <c:formatCode>General</c:formatCode>
                <c:ptCount val="8"/>
                <c:pt idx="0">
                  <c:v>1</c:v>
                </c:pt>
                <c:pt idx="1">
                  <c:v>1</c:v>
                </c:pt>
                <c:pt idx="2">
                  <c:v>2</c:v>
                </c:pt>
                <c:pt idx="3">
                  <c:v>2</c:v>
                </c:pt>
                <c:pt idx="4">
                  <c:v>4</c:v>
                </c:pt>
                <c:pt idx="5">
                  <c:v>4</c:v>
                </c:pt>
                <c:pt idx="6">
                  <c:v>2</c:v>
                </c:pt>
                <c:pt idx="7">
                  <c:v>5</c:v>
                </c:pt>
              </c:numCache>
            </c:numRef>
          </c:val>
          <c:extLst>
            <c:ext xmlns:c16="http://schemas.microsoft.com/office/drawing/2014/chart" uri="{C3380CC4-5D6E-409C-BE32-E72D297353CC}">
              <c16:uniqueId val="{00000000-666F-9741-80C5-7F96A6B850CE}"/>
            </c:ext>
          </c:extLst>
        </c:ser>
        <c:dLbls>
          <c:showLegendKey val="0"/>
          <c:showVal val="0"/>
          <c:showCatName val="0"/>
          <c:showSerName val="0"/>
          <c:showPercent val="0"/>
          <c:showBubbleSize val="0"/>
        </c:dLbls>
        <c:gapWidth val="219"/>
        <c:overlap val="-27"/>
        <c:axId val="739372960"/>
        <c:axId val="739376464"/>
      </c:barChart>
      <c:catAx>
        <c:axId val="739372960"/>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a:t>Year Initiated</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739376464"/>
        <c:crosses val="autoZero"/>
        <c:auto val="1"/>
        <c:lblAlgn val="ctr"/>
        <c:lblOffset val="100"/>
        <c:noMultiLvlLbl val="0"/>
      </c:catAx>
      <c:valAx>
        <c:axId val="7393764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a:t>New Applications</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739372960"/>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[MSAC Application Tracker - 18 Nov 2024.xlsx]Pivots!PivotTable12</c:name>
    <c:fmtId val="3"/>
  </c:pivotSource>
  <c:chart>
    <c:title>
      <c:tx>
        <c:rich>
          <a:bodyPr rot="0" spcFirstLastPara="1" vertOverflow="ellipsis" vert="horz" wrap="square" anchor="ctr" anchorCtr="1"/>
          <a:lstStyle/>
          <a:p>
            <a:pPr>
              <a:defRPr sz="2000" b="1" i="0" u="none" strike="noStrike" kern="1200" baseline="0">
                <a:solidFill>
                  <a:schemeClr val="tx1"/>
                </a:solidFill>
                <a:latin typeface="+mn-lt"/>
                <a:ea typeface="+mn-ea"/>
                <a:cs typeface="+mn-cs"/>
              </a:defRPr>
            </a:pPr>
            <a:r>
              <a:rPr lang="en-GB" sz="2000"/>
              <a:t>Genetic</a:t>
            </a:r>
            <a:r>
              <a:rPr lang="en-GB" sz="2000" baseline="0"/>
              <a:t> Testing Applications by Applicant Type</a:t>
            </a:r>
          </a:p>
        </c:rich>
      </c:tx>
      <c:layout>
        <c:manualLayout>
          <c:xMode val="edge"/>
          <c:yMode val="edge"/>
          <c:x val="0.2612602465743738"/>
          <c:y val="1.7626712102163697E-2"/>
        </c:manualLayout>
      </c:layout>
      <c:overlay val="0"/>
      <c:spPr>
        <a:noFill/>
        <a:ln>
          <a:noFill/>
        </a:ln>
        <a:effectLst/>
      </c:spPr>
    </c:title>
    <c:autoTitleDeleted val="0"/>
    <c:pivotFmts>
      <c:pivotFmt>
        <c:idx val="0"/>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1.0660679923027487E-2"/>
              <c:y val="1.2605042016806704E-2"/>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2"/>
        <c:spPr>
          <a:solidFill>
            <a:srgbClr val="FD9241"/>
          </a:solidFill>
          <a:ln>
            <a:noFill/>
          </a:ln>
          <a:effectLst/>
        </c:spPr>
        <c:dLbl>
          <c:idx val="0"/>
          <c:layout>
            <c:manualLayout>
              <c:x val="4.246284501061571E-3"/>
              <c:y val="-3.3613445378151259E-2"/>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3"/>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dLbl>
          <c:idx val="0"/>
          <c:layout>
            <c:manualLayout>
              <c:x val="4.6709129511677182E-2"/>
              <c:y val="-4.2016806722689074E-3"/>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4"/>
        <c:spPr>
          <a:solidFill>
            <a:srgbClr val="FFD29E"/>
          </a:solidFill>
          <a:ln>
            <a:noFill/>
          </a:ln>
          <a:effectLst/>
        </c:spPr>
        <c:dLbl>
          <c:idx val="0"/>
          <c:layout>
            <c:manualLayout>
              <c:x val="2.264685067232838E-2"/>
              <c:y val="-2.1008403361344616E-2"/>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5.2370842179759271E-2"/>
              <c:y val="-1.050420168067227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6"/>
        <c:spPr>
          <a:solidFill>
            <a:srgbClr val="F46F0E"/>
          </a:solidFill>
          <a:ln>
            <a:noFill/>
          </a:ln>
          <a:effectLst/>
        </c:spPr>
        <c:dLbl>
          <c:idx val="0"/>
          <c:layout>
            <c:manualLayout>
              <c:x val="-0.2357518700156066"/>
              <c:y val="-2.0793950850661626E-2"/>
            </c:manualLayout>
          </c:layout>
          <c:spPr>
            <a:noFill/>
            <a:ln>
              <a:noFill/>
            </a:ln>
            <a:effectLst/>
          </c:spPr>
          <c:txPr>
            <a:bodyPr rot="0" spcFirstLastPara="1" vertOverflow="ellipsis" vert="horz" wrap="square" lIns="38100" tIns="19050" rIns="38100" bIns="19050" anchor="ctr" anchorCtr="1">
              <a:no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Lst>
        </c:dLbl>
      </c:pivotFmt>
      <c:pivotFmt>
        <c:idx val="7"/>
        <c:spPr>
          <a:solidFill>
            <a:srgbClr val="0C4876"/>
          </a:solidFill>
          <a:ln>
            <a:noFill/>
          </a:ln>
          <a:effectLst/>
        </c:spPr>
        <c:dLbl>
          <c:idx val="0"/>
          <c:layout>
            <c:manualLayout>
              <c:x val="-7.0771408351026441E-3"/>
              <c:y val="-3.3613445378151259E-2"/>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8"/>
        <c:spPr>
          <a:solidFill>
            <a:srgbClr val="019EDE"/>
          </a:solidFill>
          <a:ln>
            <a:noFill/>
          </a:ln>
          <a:effectLst/>
        </c:spPr>
      </c:pivotFmt>
    </c:pivotFmts>
    <c:plotArea>
      <c:layout>
        <c:manualLayout>
          <c:layoutTarget val="inner"/>
          <c:xMode val="edge"/>
          <c:yMode val="edge"/>
          <c:x val="0.22781951619104937"/>
          <c:y val="0.17146297889234435"/>
          <c:w val="0.48307416434504474"/>
          <c:h val="0.80827483550857515"/>
        </c:manualLayout>
      </c:layout>
      <c:pieChart>
        <c:varyColors val="1"/>
        <c:ser>
          <c:idx val="0"/>
          <c:order val="0"/>
          <c:tx>
            <c:strRef>
              <c:f>Pivots!$AF$2</c:f>
              <c:strCache>
                <c:ptCount val="1"/>
                <c:pt idx="0">
                  <c:v>Total</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0E39-BA4F-9FFE-36DA024712E7}"/>
              </c:ext>
            </c:extLst>
          </c:dPt>
          <c:dPt>
            <c:idx val="1"/>
            <c:bubble3D val="0"/>
            <c:spPr>
              <a:solidFill>
                <a:srgbClr val="FD9241"/>
              </a:solidFill>
              <a:ln>
                <a:noFill/>
              </a:ln>
              <a:effectLst/>
            </c:spPr>
            <c:extLst>
              <c:ext xmlns:c16="http://schemas.microsoft.com/office/drawing/2014/chart" uri="{C3380CC4-5D6E-409C-BE32-E72D297353CC}">
                <c16:uniqueId val="{00000003-0E39-BA4F-9FFE-36DA024712E7}"/>
              </c:ext>
            </c:extLst>
          </c:dPt>
          <c:dPt>
            <c:idx val="2"/>
            <c:bubble3D val="0"/>
            <c:spPr>
              <a:solidFill>
                <a:srgbClr val="FFD29E"/>
              </a:solidFill>
              <a:ln>
                <a:noFill/>
              </a:ln>
              <a:effectLst/>
            </c:spPr>
            <c:extLst>
              <c:ext xmlns:c16="http://schemas.microsoft.com/office/drawing/2014/chart" uri="{C3380CC4-5D6E-409C-BE32-E72D297353CC}">
                <c16:uniqueId val="{00000005-0E39-BA4F-9FFE-36DA024712E7}"/>
              </c:ext>
            </c:extLst>
          </c:dPt>
          <c:dPt>
            <c:idx val="3"/>
            <c:bubble3D val="0"/>
            <c:spPr>
              <a:solidFill>
                <a:srgbClr val="F46F0E"/>
              </a:solidFill>
              <a:ln>
                <a:noFill/>
              </a:ln>
              <a:effectLst/>
            </c:spPr>
            <c:extLst>
              <c:ext xmlns:c16="http://schemas.microsoft.com/office/drawing/2014/chart" uri="{C3380CC4-5D6E-409C-BE32-E72D297353CC}">
                <c16:uniqueId val="{00000007-0E39-BA4F-9FFE-36DA024712E7}"/>
              </c:ext>
            </c:extLst>
          </c:dPt>
          <c:dPt>
            <c:idx val="4"/>
            <c:bubble3D val="0"/>
            <c:spPr>
              <a:solidFill>
                <a:srgbClr val="0C4876"/>
              </a:solidFill>
              <a:ln>
                <a:noFill/>
              </a:ln>
              <a:effectLst/>
            </c:spPr>
            <c:extLst>
              <c:ext xmlns:c16="http://schemas.microsoft.com/office/drawing/2014/chart" uri="{C3380CC4-5D6E-409C-BE32-E72D297353CC}">
                <c16:uniqueId val="{00000009-0E39-BA4F-9FFE-36DA024712E7}"/>
              </c:ext>
            </c:extLst>
          </c:dPt>
          <c:dPt>
            <c:idx val="5"/>
            <c:bubble3D val="0"/>
            <c:extLst>
              <c:ext xmlns:c16="http://schemas.microsoft.com/office/drawing/2014/chart" uri="{C3380CC4-5D6E-409C-BE32-E72D297353CC}">
                <c16:uniqueId val="{0000000B-0E39-BA4F-9FFE-36DA024712E7}"/>
              </c:ext>
            </c:extLst>
          </c:dPt>
          <c:dPt>
            <c:idx val="6"/>
            <c:bubble3D val="0"/>
            <c:extLst>
              <c:ext xmlns:c16="http://schemas.microsoft.com/office/drawing/2014/chart" uri="{C3380CC4-5D6E-409C-BE32-E72D297353CC}">
                <c16:uniqueId val="{0000000D-0E39-BA4F-9FFE-36DA024712E7}"/>
              </c:ext>
            </c:extLst>
          </c:dPt>
          <c:dPt>
            <c:idx val="7"/>
            <c:bubble3D val="0"/>
            <c:extLst>
              <c:ext xmlns:c16="http://schemas.microsoft.com/office/drawing/2014/chart" uri="{C3380CC4-5D6E-409C-BE32-E72D297353CC}">
                <c16:uniqueId val="{0000000F-0E39-BA4F-9FFE-36DA024712E7}"/>
              </c:ext>
            </c:extLst>
          </c:dPt>
          <c:dPt>
            <c:idx val="8"/>
            <c:bubble3D val="0"/>
            <c:extLst>
              <c:ext xmlns:c16="http://schemas.microsoft.com/office/drawing/2014/chart" uri="{C3380CC4-5D6E-409C-BE32-E72D297353CC}">
                <c16:uniqueId val="{00000011-0E39-BA4F-9FFE-36DA024712E7}"/>
              </c:ext>
            </c:extLst>
          </c:dPt>
          <c:dPt>
            <c:idx val="9"/>
            <c:bubble3D val="0"/>
            <c:extLst>
              <c:ext xmlns:c16="http://schemas.microsoft.com/office/drawing/2014/chart" uri="{C3380CC4-5D6E-409C-BE32-E72D297353CC}">
                <c16:uniqueId val="{00000013-0E39-BA4F-9FFE-36DA024712E7}"/>
              </c:ext>
            </c:extLst>
          </c:dPt>
          <c:dPt>
            <c:idx val="10"/>
            <c:bubble3D val="0"/>
            <c:extLst>
              <c:ext xmlns:c16="http://schemas.microsoft.com/office/drawing/2014/chart" uri="{C3380CC4-5D6E-409C-BE32-E72D297353CC}">
                <c16:uniqueId val="{00000015-0E39-BA4F-9FFE-36DA024712E7}"/>
              </c:ext>
            </c:extLst>
          </c:dPt>
          <c:dPt>
            <c:idx val="11"/>
            <c:bubble3D val="0"/>
            <c:extLst>
              <c:ext xmlns:c16="http://schemas.microsoft.com/office/drawing/2014/chart" uri="{C3380CC4-5D6E-409C-BE32-E72D297353CC}">
                <c16:uniqueId val="{00000017-0E39-BA4F-9FFE-36DA024712E7}"/>
              </c:ext>
            </c:extLst>
          </c:dPt>
          <c:dLbls>
            <c:dLbl>
              <c:idx val="0"/>
              <c:layout>
                <c:manualLayout>
                  <c:x val="1.0660679923027487E-2"/>
                  <c:y val="1.260504201680670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E39-BA4F-9FFE-36DA024712E7}"/>
                </c:ext>
              </c:extLst>
            </c:dLbl>
            <c:dLbl>
              <c:idx val="1"/>
              <c:layout>
                <c:manualLayout>
                  <c:x val="4.246284501061571E-3"/>
                  <c:y val="-3.361344537815125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E39-BA4F-9FFE-36DA024712E7}"/>
                </c:ext>
              </c:extLst>
            </c:dLbl>
            <c:dLbl>
              <c:idx val="2"/>
              <c:layout>
                <c:manualLayout>
                  <c:x val="2.264685067232838E-2"/>
                  <c:y val="-2.100840336134461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E39-BA4F-9FFE-36DA024712E7}"/>
                </c:ext>
              </c:extLst>
            </c:dLbl>
            <c:dLbl>
              <c:idx val="3"/>
              <c:layout>
                <c:manualLayout>
                  <c:x val="-0.2357518700156066"/>
                  <c:y val="-2.0793950850661626E-2"/>
                </c:manualLayout>
              </c:layout>
              <c:spPr>
                <a:noFill/>
                <a:ln>
                  <a:noFill/>
                </a:ln>
                <a:effectLst/>
              </c:spPr>
              <c:txPr>
                <a:bodyPr rot="0" spcFirstLastPara="1" vertOverflow="ellipsis" vert="horz" wrap="square" lIns="38100" tIns="19050" rIns="38100" bIns="19050" anchor="ctr" anchorCtr="1">
                  <a:no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7-0E39-BA4F-9FFE-36DA024712E7}"/>
                </c:ext>
              </c:extLst>
            </c:dLbl>
            <c:dLbl>
              <c:idx val="4"/>
              <c:layout>
                <c:manualLayout>
                  <c:x val="-7.0771408351026441E-3"/>
                  <c:y val="-3.361344537815125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0E39-BA4F-9FFE-36DA024712E7}"/>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outEnd"/>
            <c:showLegendKey val="0"/>
            <c:showVal val="0"/>
            <c:showCatName val="1"/>
            <c:showSerName val="0"/>
            <c:showPercent val="1"/>
            <c:showBubbleSize val="0"/>
            <c:showLeaderLines val="1"/>
            <c:leaderLines>
              <c:spPr>
                <a:ln w="9525">
                  <a:solidFill>
                    <a:srgbClr val="454545">
                      <a:lumMod val="60000"/>
                      <a:lumOff val="40000"/>
                    </a:srgbClr>
                  </a:solidFill>
                </a:ln>
                <a:effectLst/>
              </c:spPr>
            </c:leaderLines>
            <c:extLst>
              <c:ext xmlns:c15="http://schemas.microsoft.com/office/drawing/2012/chart" uri="{CE6537A1-D6FC-4f65-9D91-7224C49458BB}"/>
            </c:extLst>
          </c:dLbls>
          <c:cat>
            <c:strRef>
              <c:f>Pivots!$AE$3:$AE$8</c:f>
              <c:strCache>
                <c:ptCount val="5"/>
                <c:pt idx="0">
                  <c:v>Academic</c:v>
                </c:pt>
                <c:pt idx="1">
                  <c:v>Biotech</c:v>
                </c:pt>
                <c:pt idx="2">
                  <c:v>Other</c:v>
                </c:pt>
                <c:pt idx="3">
                  <c:v>Pharma</c:v>
                </c:pt>
                <c:pt idx="4">
                  <c:v>RCPA</c:v>
                </c:pt>
              </c:strCache>
            </c:strRef>
          </c:cat>
          <c:val>
            <c:numRef>
              <c:f>Pivots!$AF$3:$AF$8</c:f>
              <c:numCache>
                <c:formatCode>General</c:formatCode>
                <c:ptCount val="5"/>
                <c:pt idx="0">
                  <c:v>6</c:v>
                </c:pt>
                <c:pt idx="1">
                  <c:v>7</c:v>
                </c:pt>
                <c:pt idx="2">
                  <c:v>7</c:v>
                </c:pt>
                <c:pt idx="3">
                  <c:v>28</c:v>
                </c:pt>
                <c:pt idx="4">
                  <c:v>24</c:v>
                </c:pt>
              </c:numCache>
            </c:numRef>
          </c:val>
          <c:extLst>
            <c:ext xmlns:c16="http://schemas.microsoft.com/office/drawing/2014/chart" uri="{C3380CC4-5D6E-409C-BE32-E72D297353CC}">
              <c16:uniqueId val="{00000018-0E39-BA4F-9FFE-36DA024712E7}"/>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extLst/>
  </c:chart>
  <c:spPr>
    <a:solidFill>
      <a:schemeClr val="bg1"/>
    </a:solidFill>
    <a:ln w="9525" cap="flat" cmpd="sng" algn="ctr">
      <a:solidFill>
        <a:sysClr val="window" lastClr="FFFFFF">
          <a:lumMod val="85000"/>
        </a:sys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[MSAC Application Tracker - 18 Nov 2024.xlsx]Pivots!PivotTable14</c:name>
    <c:fmtId val="1"/>
  </c:pivotSource>
  <c:chart>
    <c:title>
      <c:tx>
        <c:rich>
          <a:bodyPr rot="0" spcFirstLastPara="1" vertOverflow="ellipsis" vert="horz" wrap="square" anchor="ctr" anchorCtr="1"/>
          <a:lstStyle/>
          <a:p>
            <a:pPr>
              <a:defRPr sz="2000" b="1" i="0" u="none" strike="noStrike" kern="1200" baseline="0">
                <a:solidFill>
                  <a:schemeClr val="tx1"/>
                </a:solidFill>
                <a:latin typeface="+mn-lt"/>
                <a:ea typeface="+mn-ea"/>
                <a:cs typeface="+mn-cs"/>
              </a:defRPr>
            </a:pPr>
            <a:r>
              <a:rPr lang="en-GB"/>
              <a:t>Genetic-related Applications by Applicant Type</a:t>
            </a:r>
          </a:p>
        </c:rich>
      </c:tx>
      <c:layout>
        <c:manualLayout>
          <c:xMode val="edge"/>
          <c:yMode val="edge"/>
          <c:x val="0.20901212574672509"/>
          <c:y val="3.0585704324756383E-2"/>
        </c:manualLayout>
      </c:layout>
      <c:overlay val="0"/>
      <c:spPr>
        <a:noFill/>
        <a:ln>
          <a:noFill/>
        </a:ln>
        <a:effectLst/>
      </c:spPr>
      <c:txPr>
        <a:bodyPr rot="0" spcFirstLastPara="1" vertOverflow="ellipsis" vert="horz" wrap="square" anchor="ctr" anchorCtr="1"/>
        <a:lstStyle/>
        <a:p>
          <a:pPr>
            <a:defRPr sz="2000" b="1" i="0" u="none" strike="noStrike" kern="1200" baseline="0">
              <a:solidFill>
                <a:schemeClr val="tx1"/>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1.0660679923027487E-2"/>
              <c:y val="1.2605042016806704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4.246284501061571E-3"/>
              <c:y val="-3.361344537815125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4.6709129511677182E-2"/>
              <c:y val="-4.2016806722689074E-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2.264685067232838E-2"/>
              <c:y val="-2.1008403361344616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5.2370842179759271E-2"/>
              <c:y val="-1.050420168067227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0.21137727091361813"/>
              <c:y val="-3.7815126050420166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7.0771408351026441E-3"/>
              <c:y val="-3.361344537815125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9"/>
        <c:spPr>
          <a:solidFill>
            <a:srgbClr val="FD9241"/>
          </a:solidFill>
          <a:ln>
            <a:noFill/>
          </a:ln>
          <a:effectLst/>
        </c:spPr>
        <c:dLbl>
          <c:idx val="0"/>
          <c:layout>
            <c:manualLayout>
              <c:x val="1.0660679923027487E-2"/>
              <c:y val="1.2605042016806704E-2"/>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0"/>
        <c:spPr>
          <a:solidFill>
            <a:srgbClr val="FFD29E"/>
          </a:solidFill>
          <a:ln>
            <a:noFill/>
          </a:ln>
          <a:effectLst/>
        </c:spPr>
        <c:dLbl>
          <c:idx val="0"/>
          <c:layout>
            <c:manualLayout>
              <c:x val="4.9997941433791361E-2"/>
              <c:y val="-7.6954473563374771E-3"/>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4.6709129511677182E-2"/>
              <c:y val="-4.2016806722689074E-3"/>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12"/>
        <c:spPr>
          <a:solidFill>
            <a:srgbClr val="F46F0E"/>
          </a:solidFill>
          <a:ln>
            <a:noFill/>
          </a:ln>
          <a:effectLst/>
        </c:spPr>
        <c:dLbl>
          <c:idx val="0"/>
          <c:layout>
            <c:manualLayout>
              <c:x val="-0.18248132444982842"/>
              <c:y val="-7.9323821023451979E-2"/>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
        <c:spPr>
          <a:solidFill>
            <a:srgbClr val="0C4876"/>
          </a:solidFill>
          <a:ln>
            <a:noFill/>
          </a:ln>
          <a:effectLst/>
        </c:spPr>
        <c:dLbl>
          <c:idx val="0"/>
          <c:layout>
            <c:manualLayout>
              <c:x val="-2.115858679429777E-2"/>
              <c:y val="-2.1303379194231371E-2"/>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4"/>
        <c:spPr>
          <a:solidFill>
            <a:srgbClr val="019EDE"/>
          </a:solidFill>
          <a:ln>
            <a:noFill/>
          </a:ln>
          <a:effectLst/>
        </c:spPr>
        <c:dLbl>
          <c:idx val="0"/>
          <c:layout>
            <c:manualLayout>
              <c:x val="6.2091503267973858E-2"/>
              <c:y val="4.3196544276457881E-2"/>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pivotFmt>
    </c:pivotFmts>
    <c:plotArea>
      <c:layout>
        <c:manualLayout>
          <c:layoutTarget val="inner"/>
          <c:xMode val="edge"/>
          <c:yMode val="edge"/>
          <c:x val="0.22781951619104937"/>
          <c:y val="0.17146297889234435"/>
          <c:w val="0.48307416434504474"/>
          <c:h val="0.80827483550857515"/>
        </c:manualLayout>
      </c:layout>
      <c:pieChart>
        <c:varyColors val="1"/>
        <c:ser>
          <c:idx val="0"/>
          <c:order val="0"/>
          <c:tx>
            <c:strRef>
              <c:f>Pivots!$AT$2</c:f>
              <c:strCache>
                <c:ptCount val="1"/>
                <c:pt idx="0">
                  <c:v>Total</c:v>
                </c:pt>
              </c:strCache>
            </c:strRef>
          </c:tx>
          <c:dPt>
            <c:idx val="0"/>
            <c:bubble3D val="0"/>
            <c:spPr>
              <a:solidFill>
                <a:srgbClr val="FD9241"/>
              </a:solidFill>
              <a:ln>
                <a:noFill/>
              </a:ln>
              <a:effectLst/>
            </c:spPr>
            <c:extLst>
              <c:ext xmlns:c16="http://schemas.microsoft.com/office/drawing/2014/chart" uri="{C3380CC4-5D6E-409C-BE32-E72D297353CC}">
                <c16:uniqueId val="{00000001-0E39-BA4F-9FFE-36DA024712E7}"/>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0E39-BA4F-9FFE-36DA024712E7}"/>
              </c:ext>
            </c:extLst>
          </c:dPt>
          <c:dPt>
            <c:idx val="2"/>
            <c:bubble3D val="0"/>
            <c:spPr>
              <a:solidFill>
                <a:srgbClr val="FFD29E"/>
              </a:solidFill>
              <a:ln>
                <a:noFill/>
              </a:ln>
              <a:effectLst/>
            </c:spPr>
            <c:extLst>
              <c:ext xmlns:c16="http://schemas.microsoft.com/office/drawing/2014/chart" uri="{C3380CC4-5D6E-409C-BE32-E72D297353CC}">
                <c16:uniqueId val="{00000005-0E39-BA4F-9FFE-36DA024712E7}"/>
              </c:ext>
            </c:extLst>
          </c:dPt>
          <c:dPt>
            <c:idx val="3"/>
            <c:bubble3D val="0"/>
            <c:spPr>
              <a:solidFill>
                <a:srgbClr val="019EDE"/>
              </a:solidFill>
              <a:ln>
                <a:noFill/>
              </a:ln>
              <a:effectLst/>
            </c:spPr>
            <c:extLst>
              <c:ext xmlns:c16="http://schemas.microsoft.com/office/drawing/2014/chart" uri="{C3380CC4-5D6E-409C-BE32-E72D297353CC}">
                <c16:uniqueId val="{00000007-0E39-BA4F-9FFE-36DA024712E7}"/>
              </c:ext>
            </c:extLst>
          </c:dPt>
          <c:dPt>
            <c:idx val="4"/>
            <c:bubble3D val="0"/>
            <c:spPr>
              <a:solidFill>
                <a:srgbClr val="F46F0E"/>
              </a:solidFill>
              <a:ln>
                <a:noFill/>
              </a:ln>
              <a:effectLst/>
            </c:spPr>
            <c:extLst>
              <c:ext xmlns:c16="http://schemas.microsoft.com/office/drawing/2014/chart" uri="{C3380CC4-5D6E-409C-BE32-E72D297353CC}">
                <c16:uniqueId val="{00000009-0E39-BA4F-9FFE-36DA024712E7}"/>
              </c:ext>
            </c:extLst>
          </c:dPt>
          <c:dPt>
            <c:idx val="5"/>
            <c:bubble3D val="0"/>
            <c:spPr>
              <a:solidFill>
                <a:srgbClr val="0C4876"/>
              </a:solidFill>
              <a:ln>
                <a:noFill/>
              </a:ln>
              <a:effectLst/>
            </c:spPr>
            <c:extLst>
              <c:ext xmlns:c16="http://schemas.microsoft.com/office/drawing/2014/chart" uri="{C3380CC4-5D6E-409C-BE32-E72D297353CC}">
                <c16:uniqueId val="{0000000B-0E39-BA4F-9FFE-36DA024712E7}"/>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0D-0E39-BA4F-9FFE-36DA024712E7}"/>
              </c:ext>
            </c:extLst>
          </c:dPt>
          <c:dPt>
            <c:idx val="7"/>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0F-0E39-BA4F-9FFE-36DA024712E7}"/>
              </c:ext>
            </c:extLst>
          </c:dPt>
          <c:dPt>
            <c:idx val="8"/>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11-0E39-BA4F-9FFE-36DA024712E7}"/>
              </c:ext>
            </c:extLst>
          </c:dPt>
          <c:dPt>
            <c:idx val="9"/>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13-0E39-BA4F-9FFE-36DA024712E7}"/>
              </c:ext>
            </c:extLst>
          </c:dPt>
          <c:dPt>
            <c:idx val="10"/>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15-0E39-BA4F-9FFE-36DA024712E7}"/>
              </c:ext>
            </c:extLst>
          </c:dPt>
          <c:dPt>
            <c:idx val="11"/>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17-0E39-BA4F-9FFE-36DA024712E7}"/>
              </c:ext>
            </c:extLst>
          </c:dPt>
          <c:dLbls>
            <c:dLbl>
              <c:idx val="0"/>
              <c:layout>
                <c:manualLayout>
                  <c:x val="1.0660679923027487E-2"/>
                  <c:y val="1.260504201680670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E39-BA4F-9FFE-36DA024712E7}"/>
                </c:ext>
              </c:extLst>
            </c:dLbl>
            <c:dLbl>
              <c:idx val="2"/>
              <c:layout>
                <c:manualLayout>
                  <c:x val="4.9997941433791361E-2"/>
                  <c:y val="-7.695447356337477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E39-BA4F-9FFE-36DA024712E7}"/>
                </c:ext>
              </c:extLst>
            </c:dLbl>
            <c:dLbl>
              <c:idx val="3"/>
              <c:layout>
                <c:manualLayout>
                  <c:x val="6.2091503267973858E-2"/>
                  <c:y val="4.319654427645788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E39-BA4F-9FFE-36DA024712E7}"/>
                </c:ext>
              </c:extLst>
            </c:dLbl>
            <c:dLbl>
              <c:idx val="4"/>
              <c:layout>
                <c:manualLayout>
                  <c:x val="-0.18248132444982842"/>
                  <c:y val="-7.932382102345197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0E39-BA4F-9FFE-36DA024712E7}"/>
                </c:ext>
              </c:extLst>
            </c:dLbl>
            <c:dLbl>
              <c:idx val="5"/>
              <c:layout>
                <c:manualLayout>
                  <c:x val="-2.115858679429777E-2"/>
                  <c:y val="-2.13033791942313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0E39-BA4F-9FFE-36DA024712E7}"/>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outEnd"/>
            <c:showLegendKey val="0"/>
            <c:showVal val="0"/>
            <c:showCatName val="1"/>
            <c:showSerName val="0"/>
            <c:showPercent val="1"/>
            <c:showBubbleSize val="0"/>
            <c:showLeaderLines val="1"/>
            <c:leaderLines>
              <c:spPr>
                <a:ln w="9525">
                  <a:solidFill>
                    <a:srgbClr val="454545">
                      <a:lumMod val="60000"/>
                      <a:lumOff val="40000"/>
                    </a:srgbClr>
                  </a:solidFill>
                </a:ln>
                <a:effectLst/>
              </c:spPr>
            </c:leaderLines>
            <c:extLst>
              <c:ext xmlns:c15="http://schemas.microsoft.com/office/drawing/2012/chart" uri="{CE6537A1-D6FC-4f65-9D91-7224C49458BB}"/>
            </c:extLst>
          </c:dLbls>
          <c:cat>
            <c:strRef>
              <c:f>Pivots!$AS$3:$AS$9</c:f>
              <c:strCache>
                <c:ptCount val="6"/>
                <c:pt idx="0">
                  <c:v>Biotech</c:v>
                </c:pt>
                <c:pt idx="1">
                  <c:v>Department of Health and Aged Care</c:v>
                </c:pt>
                <c:pt idx="2">
                  <c:v>Other</c:v>
                </c:pt>
                <c:pt idx="3">
                  <c:v>Patient Support</c:v>
                </c:pt>
                <c:pt idx="4">
                  <c:v>Pharma</c:v>
                </c:pt>
                <c:pt idx="5">
                  <c:v>RCPA</c:v>
                </c:pt>
              </c:strCache>
            </c:strRef>
          </c:cat>
          <c:val>
            <c:numRef>
              <c:f>Pivots!$AT$3:$AT$9</c:f>
              <c:numCache>
                <c:formatCode>General</c:formatCode>
                <c:ptCount val="6"/>
                <c:pt idx="0">
                  <c:v>1</c:v>
                </c:pt>
                <c:pt idx="1">
                  <c:v>3</c:v>
                </c:pt>
                <c:pt idx="2">
                  <c:v>2</c:v>
                </c:pt>
                <c:pt idx="3">
                  <c:v>2</c:v>
                </c:pt>
                <c:pt idx="4">
                  <c:v>11</c:v>
                </c:pt>
                <c:pt idx="5">
                  <c:v>2</c:v>
                </c:pt>
              </c:numCache>
            </c:numRef>
          </c:val>
          <c:extLst>
            <c:ext xmlns:c16="http://schemas.microsoft.com/office/drawing/2014/chart" uri="{C3380CC4-5D6E-409C-BE32-E72D297353CC}">
              <c16:uniqueId val="{00000018-0E39-BA4F-9FFE-36DA024712E7}"/>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extLst/>
  </c:chart>
  <c:spPr>
    <a:solidFill>
      <a:schemeClr val="bg1"/>
    </a:solidFill>
    <a:ln w="9525" cap="flat" cmpd="sng" algn="ctr">
      <a:solidFill>
        <a:sysClr val="window" lastClr="FFFFFF">
          <a:lumMod val="85000"/>
        </a:sys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pivotSource>
    <c:name>[MSAC Application Tracker - 18 Nov 2024.xlsx]Pivots!PivotTable5</c:name>
    <c:fmtId val="2"/>
  </c:pivotSource>
  <c:chart>
    <c:title>
      <c:tx>
        <c:rich>
          <a:bodyPr rot="0" spcFirstLastPara="1" vertOverflow="ellipsis" vert="horz" wrap="square" anchor="ctr" anchorCtr="1"/>
          <a:lstStyle/>
          <a:p>
            <a:pPr>
              <a:defRPr sz="2000" b="1" i="0" u="none" strike="noStrike" kern="1200" spc="0" baseline="0">
                <a:solidFill>
                  <a:schemeClr val="tx1"/>
                </a:solidFill>
                <a:latin typeface="Calibri" panose="020F0502020204030204" pitchFamily="34" charset="0"/>
                <a:ea typeface="+mn-ea"/>
                <a:cs typeface="Calibri" panose="020F0502020204030204" pitchFamily="34" charset="0"/>
              </a:defRPr>
            </a:pPr>
            <a:r>
              <a:rPr lang="en-GB" sz="2000" b="1">
                <a:solidFill>
                  <a:schemeClr val="tx1"/>
                </a:solidFill>
              </a:rPr>
              <a:t>MSAC Outcomes for Genetic-Related Applications</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solidFill>
              <a:latin typeface="Calibri" panose="020F0502020204030204" pitchFamily="34" charset="0"/>
              <a:ea typeface="+mn-ea"/>
              <a:cs typeface="Calibri" panose="020F0502020204030204" pitchFamily="34" charset="0"/>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pivotFmt>
      <c:pivotFmt>
        <c:idx val="16"/>
        <c:spPr>
          <a:solidFill>
            <a:schemeClr val="tx1">
              <a:lumMod val="50000"/>
              <a:lumOff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5.4208366141732287E-2"/>
          <c:y val="0.11104162970630625"/>
          <c:w val="0.92390413385826775"/>
          <c:h val="0.65426119235095626"/>
        </c:manualLayout>
      </c:layout>
      <c:barChart>
        <c:barDir val="col"/>
        <c:grouping val="stacked"/>
        <c:varyColors val="0"/>
        <c:ser>
          <c:idx val="0"/>
          <c:order val="0"/>
          <c:tx>
            <c:strRef>
              <c:f>Pivots!$CA$2:$CA$3</c:f>
              <c:strCache>
                <c:ptCount val="1"/>
                <c:pt idx="0">
                  <c:v>Deferred decision</c:v>
                </c:pt>
              </c:strCache>
            </c:strRef>
          </c:tx>
          <c:spPr>
            <a:solidFill>
              <a:schemeClr val="accent1"/>
            </a:solidFill>
            <a:ln>
              <a:noFill/>
            </a:ln>
            <a:effectLst/>
          </c:spPr>
          <c:invertIfNegative val="0"/>
          <c:cat>
            <c:strRef>
              <c:f>Pivots!$BZ$4:$BZ$12</c:f>
              <c:strCache>
                <c:ptCount val="8"/>
                <c:pt idx="0">
                  <c:v>2014</c:v>
                </c:pt>
                <c:pt idx="1">
                  <c:v>2017</c:v>
                </c:pt>
                <c:pt idx="2">
                  <c:v>2019</c:v>
                </c:pt>
                <c:pt idx="3">
                  <c:v>2020</c:v>
                </c:pt>
                <c:pt idx="4">
                  <c:v>2022</c:v>
                </c:pt>
                <c:pt idx="5">
                  <c:v>2023</c:v>
                </c:pt>
                <c:pt idx="6">
                  <c:v>2024</c:v>
                </c:pt>
                <c:pt idx="7">
                  <c:v>N/A</c:v>
                </c:pt>
              </c:strCache>
            </c:strRef>
          </c:cat>
          <c:val>
            <c:numRef>
              <c:f>Pivots!$CA$4:$CA$12</c:f>
              <c:numCache>
                <c:formatCode>General</c:formatCode>
                <c:ptCount val="8"/>
                <c:pt idx="0">
                  <c:v>1</c:v>
                </c:pt>
              </c:numCache>
            </c:numRef>
          </c:val>
          <c:extLst>
            <c:ext xmlns:c16="http://schemas.microsoft.com/office/drawing/2014/chart" uri="{C3380CC4-5D6E-409C-BE32-E72D297353CC}">
              <c16:uniqueId val="{00000000-C8F0-B24C-8AAD-C1CBDAB23B3F}"/>
            </c:ext>
          </c:extLst>
        </c:ser>
        <c:ser>
          <c:idx val="1"/>
          <c:order val="1"/>
          <c:tx>
            <c:strRef>
              <c:f>Pivots!$CB$2:$CB$3</c:f>
              <c:strCache>
                <c:ptCount val="1"/>
                <c:pt idx="0">
                  <c:v>In consultation</c:v>
                </c:pt>
              </c:strCache>
            </c:strRef>
          </c:tx>
          <c:spPr>
            <a:solidFill>
              <a:schemeClr val="accent2"/>
            </a:solidFill>
            <a:ln>
              <a:noFill/>
            </a:ln>
            <a:effectLst/>
          </c:spPr>
          <c:invertIfNegative val="0"/>
          <c:cat>
            <c:strRef>
              <c:f>Pivots!$BZ$4:$BZ$12</c:f>
              <c:strCache>
                <c:ptCount val="8"/>
                <c:pt idx="0">
                  <c:v>2014</c:v>
                </c:pt>
                <c:pt idx="1">
                  <c:v>2017</c:v>
                </c:pt>
                <c:pt idx="2">
                  <c:v>2019</c:v>
                </c:pt>
                <c:pt idx="3">
                  <c:v>2020</c:v>
                </c:pt>
                <c:pt idx="4">
                  <c:v>2022</c:v>
                </c:pt>
                <c:pt idx="5">
                  <c:v>2023</c:v>
                </c:pt>
                <c:pt idx="6">
                  <c:v>2024</c:v>
                </c:pt>
                <c:pt idx="7">
                  <c:v>N/A</c:v>
                </c:pt>
              </c:strCache>
            </c:strRef>
          </c:cat>
          <c:val>
            <c:numRef>
              <c:f>Pivots!$CB$4:$CB$12</c:f>
              <c:numCache>
                <c:formatCode>General</c:formatCode>
                <c:ptCount val="8"/>
                <c:pt idx="7">
                  <c:v>5</c:v>
                </c:pt>
              </c:numCache>
            </c:numRef>
          </c:val>
          <c:extLst>
            <c:ext xmlns:c16="http://schemas.microsoft.com/office/drawing/2014/chart" uri="{C3380CC4-5D6E-409C-BE32-E72D297353CC}">
              <c16:uniqueId val="{00000001-C8F0-B24C-8AAD-C1CBDAB23B3F}"/>
            </c:ext>
          </c:extLst>
        </c:ser>
        <c:ser>
          <c:idx val="2"/>
          <c:order val="2"/>
          <c:tx>
            <c:strRef>
              <c:f>Pivots!$CC$2:$CC$3</c:f>
              <c:strCache>
                <c:ptCount val="1"/>
                <c:pt idx="0">
                  <c:v>Not supported</c:v>
                </c:pt>
              </c:strCache>
            </c:strRef>
          </c:tx>
          <c:spPr>
            <a:solidFill>
              <a:schemeClr val="accent3"/>
            </a:solidFill>
            <a:ln>
              <a:noFill/>
            </a:ln>
            <a:effectLst/>
          </c:spPr>
          <c:invertIfNegative val="0"/>
          <c:cat>
            <c:strRef>
              <c:f>Pivots!$BZ$4:$BZ$12</c:f>
              <c:strCache>
                <c:ptCount val="8"/>
                <c:pt idx="0">
                  <c:v>2014</c:v>
                </c:pt>
                <c:pt idx="1">
                  <c:v>2017</c:v>
                </c:pt>
                <c:pt idx="2">
                  <c:v>2019</c:v>
                </c:pt>
                <c:pt idx="3">
                  <c:v>2020</c:v>
                </c:pt>
                <c:pt idx="4">
                  <c:v>2022</c:v>
                </c:pt>
                <c:pt idx="5">
                  <c:v>2023</c:v>
                </c:pt>
                <c:pt idx="6">
                  <c:v>2024</c:v>
                </c:pt>
                <c:pt idx="7">
                  <c:v>N/A</c:v>
                </c:pt>
              </c:strCache>
            </c:strRef>
          </c:cat>
          <c:val>
            <c:numRef>
              <c:f>Pivots!$CC$4:$CC$12</c:f>
              <c:numCache>
                <c:formatCode>General</c:formatCode>
                <c:ptCount val="8"/>
                <c:pt idx="6">
                  <c:v>1</c:v>
                </c:pt>
              </c:numCache>
            </c:numRef>
          </c:val>
          <c:extLst>
            <c:ext xmlns:c16="http://schemas.microsoft.com/office/drawing/2014/chart" uri="{C3380CC4-5D6E-409C-BE32-E72D297353CC}">
              <c16:uniqueId val="{00000001-9C4C-9943-8107-696831E7776F}"/>
            </c:ext>
          </c:extLst>
        </c:ser>
        <c:ser>
          <c:idx val="3"/>
          <c:order val="3"/>
          <c:tx>
            <c:strRef>
              <c:f>Pivots!$CD$2:$CD$3</c:f>
              <c:strCache>
                <c:ptCount val="1"/>
                <c:pt idx="0">
                  <c:v>Recommended for funding through MBS</c:v>
                </c:pt>
              </c:strCache>
            </c:strRef>
          </c:tx>
          <c:spPr>
            <a:solidFill>
              <a:schemeClr val="accent5"/>
            </a:solidFill>
            <a:ln>
              <a:noFill/>
            </a:ln>
            <a:effectLst/>
          </c:spPr>
          <c:invertIfNegative val="0"/>
          <c:cat>
            <c:strRef>
              <c:f>Pivots!$BZ$4:$BZ$12</c:f>
              <c:strCache>
                <c:ptCount val="8"/>
                <c:pt idx="0">
                  <c:v>2014</c:v>
                </c:pt>
                <c:pt idx="1">
                  <c:v>2017</c:v>
                </c:pt>
                <c:pt idx="2">
                  <c:v>2019</c:v>
                </c:pt>
                <c:pt idx="3">
                  <c:v>2020</c:v>
                </c:pt>
                <c:pt idx="4">
                  <c:v>2022</c:v>
                </c:pt>
                <c:pt idx="5">
                  <c:v>2023</c:v>
                </c:pt>
                <c:pt idx="6">
                  <c:v>2024</c:v>
                </c:pt>
                <c:pt idx="7">
                  <c:v>N/A</c:v>
                </c:pt>
              </c:strCache>
            </c:strRef>
          </c:cat>
          <c:val>
            <c:numRef>
              <c:f>Pivots!$CD$4:$CD$12</c:f>
              <c:numCache>
                <c:formatCode>General</c:formatCode>
                <c:ptCount val="8"/>
                <c:pt idx="1">
                  <c:v>1</c:v>
                </c:pt>
                <c:pt idx="3">
                  <c:v>1</c:v>
                </c:pt>
                <c:pt idx="4">
                  <c:v>2</c:v>
                </c:pt>
                <c:pt idx="5">
                  <c:v>1</c:v>
                </c:pt>
              </c:numCache>
            </c:numRef>
          </c:val>
          <c:extLst>
            <c:ext xmlns:c16="http://schemas.microsoft.com/office/drawing/2014/chart" uri="{C3380CC4-5D6E-409C-BE32-E72D297353CC}">
              <c16:uniqueId val="{00000002-9C4C-9943-8107-696831E7776F}"/>
            </c:ext>
          </c:extLst>
        </c:ser>
        <c:ser>
          <c:idx val="4"/>
          <c:order val="4"/>
          <c:tx>
            <c:strRef>
              <c:f>Pivots!$CE$2:$CE$3</c:f>
              <c:strCache>
                <c:ptCount val="1"/>
                <c:pt idx="0">
                  <c:v>Recommended for funding through NBS</c:v>
                </c:pt>
              </c:strCache>
            </c:strRef>
          </c:tx>
          <c:spPr>
            <a:solidFill>
              <a:schemeClr val="accent5"/>
            </a:solidFill>
            <a:ln>
              <a:noFill/>
            </a:ln>
            <a:effectLst/>
          </c:spPr>
          <c:invertIfNegative val="0"/>
          <c:cat>
            <c:strRef>
              <c:f>Pivots!$BZ$4:$BZ$12</c:f>
              <c:strCache>
                <c:ptCount val="8"/>
                <c:pt idx="0">
                  <c:v>2014</c:v>
                </c:pt>
                <c:pt idx="1">
                  <c:v>2017</c:v>
                </c:pt>
                <c:pt idx="2">
                  <c:v>2019</c:v>
                </c:pt>
                <c:pt idx="3">
                  <c:v>2020</c:v>
                </c:pt>
                <c:pt idx="4">
                  <c:v>2022</c:v>
                </c:pt>
                <c:pt idx="5">
                  <c:v>2023</c:v>
                </c:pt>
                <c:pt idx="6">
                  <c:v>2024</c:v>
                </c:pt>
                <c:pt idx="7">
                  <c:v>N/A</c:v>
                </c:pt>
              </c:strCache>
            </c:strRef>
          </c:cat>
          <c:val>
            <c:numRef>
              <c:f>Pivots!$CE$4:$CE$12</c:f>
              <c:numCache>
                <c:formatCode>General</c:formatCode>
                <c:ptCount val="8"/>
                <c:pt idx="5">
                  <c:v>2</c:v>
                </c:pt>
              </c:numCache>
            </c:numRef>
          </c:val>
          <c:extLst>
            <c:ext xmlns:c16="http://schemas.microsoft.com/office/drawing/2014/chart" uri="{C3380CC4-5D6E-409C-BE32-E72D297353CC}">
              <c16:uniqueId val="{00000000-2EFB-1A4E-ABB9-ECB910318E3D}"/>
            </c:ext>
          </c:extLst>
        </c:ser>
        <c:ser>
          <c:idx val="5"/>
          <c:order val="5"/>
          <c:tx>
            <c:strRef>
              <c:f>Pivots!$CF$2:$CF$3</c:f>
              <c:strCache>
                <c:ptCount val="1"/>
                <c:pt idx="0">
                  <c:v>Recommended for funding through NHRA</c:v>
                </c:pt>
              </c:strCache>
            </c:strRef>
          </c:tx>
          <c:spPr>
            <a:solidFill>
              <a:schemeClr val="accent6"/>
            </a:solidFill>
            <a:ln>
              <a:noFill/>
            </a:ln>
            <a:effectLst/>
          </c:spPr>
          <c:invertIfNegative val="0"/>
          <c:cat>
            <c:strRef>
              <c:f>Pivots!$BZ$4:$BZ$12</c:f>
              <c:strCache>
                <c:ptCount val="8"/>
                <c:pt idx="0">
                  <c:v>2014</c:v>
                </c:pt>
                <c:pt idx="1">
                  <c:v>2017</c:v>
                </c:pt>
                <c:pt idx="2">
                  <c:v>2019</c:v>
                </c:pt>
                <c:pt idx="3">
                  <c:v>2020</c:v>
                </c:pt>
                <c:pt idx="4">
                  <c:v>2022</c:v>
                </c:pt>
                <c:pt idx="5">
                  <c:v>2023</c:v>
                </c:pt>
                <c:pt idx="6">
                  <c:v>2024</c:v>
                </c:pt>
                <c:pt idx="7">
                  <c:v>N/A</c:v>
                </c:pt>
              </c:strCache>
            </c:strRef>
          </c:cat>
          <c:val>
            <c:numRef>
              <c:f>Pivots!$CF$4:$CF$12</c:f>
              <c:numCache>
                <c:formatCode>General</c:formatCode>
                <c:ptCount val="8"/>
                <c:pt idx="3">
                  <c:v>2</c:v>
                </c:pt>
                <c:pt idx="5">
                  <c:v>2</c:v>
                </c:pt>
                <c:pt idx="6">
                  <c:v>2</c:v>
                </c:pt>
              </c:numCache>
            </c:numRef>
          </c:val>
          <c:extLst>
            <c:ext xmlns:c16="http://schemas.microsoft.com/office/drawing/2014/chart" uri="{C3380CC4-5D6E-409C-BE32-E72D297353CC}">
              <c16:uniqueId val="{00000000-519E-544C-AD0C-E1DDB7730C57}"/>
            </c:ext>
          </c:extLst>
        </c:ser>
        <c:ser>
          <c:idx val="6"/>
          <c:order val="6"/>
          <c:tx>
            <c:strRef>
              <c:f>Pivots!$CG$2:$CG$3</c:f>
              <c:strCache>
                <c:ptCount val="1"/>
                <c:pt idx="0">
                  <c:v>Recommended for funding through PBS</c:v>
                </c:pt>
              </c:strCache>
            </c:strRef>
          </c:tx>
          <c:spPr>
            <a:solidFill>
              <a:schemeClr val="tx1">
                <a:lumMod val="50000"/>
                <a:lumOff val="50000"/>
              </a:schemeClr>
            </a:solidFill>
            <a:ln>
              <a:noFill/>
            </a:ln>
            <a:effectLst/>
          </c:spPr>
          <c:invertIfNegative val="0"/>
          <c:cat>
            <c:strRef>
              <c:f>Pivots!$BZ$4:$BZ$12</c:f>
              <c:strCache>
                <c:ptCount val="8"/>
                <c:pt idx="0">
                  <c:v>2014</c:v>
                </c:pt>
                <c:pt idx="1">
                  <c:v>2017</c:v>
                </c:pt>
                <c:pt idx="2">
                  <c:v>2019</c:v>
                </c:pt>
                <c:pt idx="3">
                  <c:v>2020</c:v>
                </c:pt>
                <c:pt idx="4">
                  <c:v>2022</c:v>
                </c:pt>
                <c:pt idx="5">
                  <c:v>2023</c:v>
                </c:pt>
                <c:pt idx="6">
                  <c:v>2024</c:v>
                </c:pt>
                <c:pt idx="7">
                  <c:v>N/A</c:v>
                </c:pt>
              </c:strCache>
            </c:strRef>
          </c:cat>
          <c:val>
            <c:numRef>
              <c:f>Pivots!$CG$4:$CG$12</c:f>
              <c:numCache>
                <c:formatCode>General</c:formatCode>
                <c:ptCount val="8"/>
                <c:pt idx="2">
                  <c:v>1</c:v>
                </c:pt>
              </c:numCache>
            </c:numRef>
          </c:val>
          <c:extLst>
            <c:ext xmlns:c16="http://schemas.microsoft.com/office/drawing/2014/chart" uri="{C3380CC4-5D6E-409C-BE32-E72D297353CC}">
              <c16:uniqueId val="{00000001-519E-544C-AD0C-E1DDB7730C57}"/>
            </c:ext>
          </c:extLst>
        </c:ser>
        <c:dLbls>
          <c:showLegendKey val="0"/>
          <c:showVal val="0"/>
          <c:showCatName val="0"/>
          <c:showSerName val="0"/>
          <c:showPercent val="0"/>
          <c:showBubbleSize val="0"/>
        </c:dLbls>
        <c:gapWidth val="219"/>
        <c:overlap val="100"/>
        <c:axId val="53804624"/>
        <c:axId val="53806352"/>
      </c:barChart>
      <c:catAx>
        <c:axId val="53804624"/>
        <c:scaling>
          <c:orientation val="minMax"/>
        </c:scaling>
        <c:delete val="0"/>
        <c:axPos val="b"/>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sz="1600" b="1"/>
                  <a:t>Year Closed</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53806352"/>
        <c:crosses val="autoZero"/>
        <c:auto val="1"/>
        <c:lblAlgn val="ctr"/>
        <c:lblOffset val="100"/>
        <c:noMultiLvlLbl val="0"/>
      </c:catAx>
      <c:valAx>
        <c:axId val="53806352"/>
        <c:scaling>
          <c:orientation val="minMax"/>
          <c:max val="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sz="1600" b="1"/>
                  <a:t>Number of Applications</a:t>
                </a:r>
              </a:p>
            </c:rich>
          </c:tx>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53804624"/>
        <c:crosses val="autoZero"/>
        <c:crossBetween val="between"/>
        <c:majorUnit val="1"/>
      </c:valAx>
      <c:spPr>
        <a:noFill/>
        <a:ln>
          <a:noFill/>
        </a:ln>
        <a:effectLst/>
      </c:spPr>
    </c:plotArea>
    <c:legend>
      <c:legendPos val="r"/>
      <c:layout>
        <c:manualLayout>
          <c:xMode val="edge"/>
          <c:yMode val="edge"/>
          <c:x val="5.6147286553964709E-3"/>
          <c:y val="0.92173746144461355"/>
          <c:w val="0.33333312273561383"/>
          <c:h val="7.8262605809515662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pivotSource>
    <c:name>[MSAC Application Tracker - 18 Nov 2024.xlsx]Pivots!PivotTable3</c:name>
    <c:fmtId val="8"/>
  </c:pivotSource>
  <c:chart>
    <c:title>
      <c:tx>
        <c:rich>
          <a:bodyPr rot="0" spcFirstLastPara="1" vertOverflow="ellipsis" vert="horz" wrap="square" anchor="ctr" anchorCtr="1"/>
          <a:lstStyle/>
          <a:p>
            <a:pPr>
              <a:defRPr sz="1400" b="1" i="0" u="none" strike="noStrike" kern="1200" spc="0" baseline="0">
                <a:solidFill>
                  <a:schemeClr val="tx1"/>
                </a:solidFill>
                <a:latin typeface="Calibri" panose="020F0502020204030204" pitchFamily="34" charset="0"/>
                <a:ea typeface="+mn-ea"/>
                <a:cs typeface="Calibri" panose="020F0502020204030204" pitchFamily="34" charset="0"/>
              </a:defRPr>
            </a:pPr>
            <a:r>
              <a:rPr lang="en-GB" b="1">
                <a:solidFill>
                  <a:schemeClr val="tx1"/>
                </a:solidFill>
              </a:rPr>
              <a:t>MSAC Outcomes for Genetic Testing Applications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alibri" panose="020F0502020204030204" pitchFamily="34" charset="0"/>
              <a:ea typeface="+mn-ea"/>
              <a:cs typeface="Calibri" panose="020F0502020204030204" pitchFamily="34" charset="0"/>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rgbClr val="0C487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6.1275726402112214E-2"/>
          <c:y val="9.3080523012221542E-2"/>
          <c:w val="0.90956853016082462"/>
          <c:h val="0.70262434979209154"/>
        </c:manualLayout>
      </c:layout>
      <c:barChart>
        <c:barDir val="col"/>
        <c:grouping val="stacked"/>
        <c:varyColors val="0"/>
        <c:ser>
          <c:idx val="0"/>
          <c:order val="0"/>
          <c:tx>
            <c:strRef>
              <c:f>Pivots!$BF$2:$BF$3</c:f>
              <c:strCache>
                <c:ptCount val="1"/>
                <c:pt idx="0">
                  <c:v>Deferred decision</c:v>
                </c:pt>
              </c:strCache>
            </c:strRef>
          </c:tx>
          <c:spPr>
            <a:solidFill>
              <a:schemeClr val="accent1"/>
            </a:solidFill>
            <a:ln>
              <a:noFill/>
            </a:ln>
            <a:effectLst/>
          </c:spPr>
          <c:invertIfNegative val="0"/>
          <c:cat>
            <c:strRef>
              <c:f>Pivots!$BE$4:$BE$21</c:f>
              <c:strCache>
                <c:ptCount val="17"/>
                <c:pt idx="0">
                  <c:v>2002</c:v>
                </c:pt>
                <c:pt idx="1">
                  <c:v>2004</c:v>
                </c:pt>
                <c:pt idx="2">
                  <c:v>2009</c:v>
                </c:pt>
                <c:pt idx="3">
                  <c:v>2011</c:v>
                </c:pt>
                <c:pt idx="4">
                  <c:v>2012</c:v>
                </c:pt>
                <c:pt idx="5">
                  <c:v>2013</c:v>
                </c:pt>
                <c:pt idx="6">
                  <c:v>2014</c:v>
                </c:pt>
                <c:pt idx="7">
                  <c:v>2016</c:v>
                </c:pt>
                <c:pt idx="8">
                  <c:v>2017</c:v>
                </c:pt>
                <c:pt idx="9">
                  <c:v>2018</c:v>
                </c:pt>
                <c:pt idx="10">
                  <c:v>2019</c:v>
                </c:pt>
                <c:pt idx="11">
                  <c:v>2020</c:v>
                </c:pt>
                <c:pt idx="12">
                  <c:v>2021</c:v>
                </c:pt>
                <c:pt idx="13">
                  <c:v>2022</c:v>
                </c:pt>
                <c:pt idx="14">
                  <c:v>2023</c:v>
                </c:pt>
                <c:pt idx="15">
                  <c:v>2024</c:v>
                </c:pt>
                <c:pt idx="16">
                  <c:v>N/A</c:v>
                </c:pt>
              </c:strCache>
            </c:strRef>
          </c:cat>
          <c:val>
            <c:numRef>
              <c:f>Pivots!$BF$4:$BF$21</c:f>
              <c:numCache>
                <c:formatCode>General</c:formatCode>
                <c:ptCount val="17"/>
                <c:pt idx="9">
                  <c:v>1</c:v>
                </c:pt>
                <c:pt idx="13">
                  <c:v>1</c:v>
                </c:pt>
              </c:numCache>
            </c:numRef>
          </c:val>
          <c:extLst>
            <c:ext xmlns:c16="http://schemas.microsoft.com/office/drawing/2014/chart" uri="{C3380CC4-5D6E-409C-BE32-E72D297353CC}">
              <c16:uniqueId val="{00000000-9A9F-D342-8FF1-CE265653A108}"/>
            </c:ext>
          </c:extLst>
        </c:ser>
        <c:ser>
          <c:idx val="1"/>
          <c:order val="1"/>
          <c:tx>
            <c:strRef>
              <c:f>Pivots!$BG$2:$BG$3</c:f>
              <c:strCache>
                <c:ptCount val="1"/>
                <c:pt idx="0">
                  <c:v>In consultation</c:v>
                </c:pt>
              </c:strCache>
            </c:strRef>
          </c:tx>
          <c:spPr>
            <a:solidFill>
              <a:schemeClr val="accent2"/>
            </a:solidFill>
            <a:ln>
              <a:noFill/>
            </a:ln>
            <a:effectLst/>
          </c:spPr>
          <c:invertIfNegative val="0"/>
          <c:cat>
            <c:strRef>
              <c:f>Pivots!$BE$4:$BE$21</c:f>
              <c:strCache>
                <c:ptCount val="17"/>
                <c:pt idx="0">
                  <c:v>2002</c:v>
                </c:pt>
                <c:pt idx="1">
                  <c:v>2004</c:v>
                </c:pt>
                <c:pt idx="2">
                  <c:v>2009</c:v>
                </c:pt>
                <c:pt idx="3">
                  <c:v>2011</c:v>
                </c:pt>
                <c:pt idx="4">
                  <c:v>2012</c:v>
                </c:pt>
                <c:pt idx="5">
                  <c:v>2013</c:v>
                </c:pt>
                <c:pt idx="6">
                  <c:v>2014</c:v>
                </c:pt>
                <c:pt idx="7">
                  <c:v>2016</c:v>
                </c:pt>
                <c:pt idx="8">
                  <c:v>2017</c:v>
                </c:pt>
                <c:pt idx="9">
                  <c:v>2018</c:v>
                </c:pt>
                <c:pt idx="10">
                  <c:v>2019</c:v>
                </c:pt>
                <c:pt idx="11">
                  <c:v>2020</c:v>
                </c:pt>
                <c:pt idx="12">
                  <c:v>2021</c:v>
                </c:pt>
                <c:pt idx="13">
                  <c:v>2022</c:v>
                </c:pt>
                <c:pt idx="14">
                  <c:v>2023</c:v>
                </c:pt>
                <c:pt idx="15">
                  <c:v>2024</c:v>
                </c:pt>
                <c:pt idx="16">
                  <c:v>N/A</c:v>
                </c:pt>
              </c:strCache>
            </c:strRef>
          </c:cat>
          <c:val>
            <c:numRef>
              <c:f>Pivots!$BG$4:$BG$21</c:f>
              <c:numCache>
                <c:formatCode>General</c:formatCode>
                <c:ptCount val="17"/>
                <c:pt idx="16">
                  <c:v>14</c:v>
                </c:pt>
              </c:numCache>
            </c:numRef>
          </c:val>
          <c:extLst>
            <c:ext xmlns:c16="http://schemas.microsoft.com/office/drawing/2014/chart" uri="{C3380CC4-5D6E-409C-BE32-E72D297353CC}">
              <c16:uniqueId val="{00000011-9A9F-D342-8FF1-CE265653A108}"/>
            </c:ext>
          </c:extLst>
        </c:ser>
        <c:ser>
          <c:idx val="2"/>
          <c:order val="2"/>
          <c:tx>
            <c:strRef>
              <c:f>Pivots!$BH$2:$BH$3</c:f>
              <c:strCache>
                <c:ptCount val="1"/>
                <c:pt idx="0">
                  <c:v>N/A</c:v>
                </c:pt>
              </c:strCache>
            </c:strRef>
          </c:tx>
          <c:spPr>
            <a:solidFill>
              <a:schemeClr val="accent3"/>
            </a:solidFill>
            <a:ln>
              <a:noFill/>
            </a:ln>
            <a:effectLst/>
          </c:spPr>
          <c:invertIfNegative val="0"/>
          <c:cat>
            <c:strRef>
              <c:f>Pivots!$BE$4:$BE$21</c:f>
              <c:strCache>
                <c:ptCount val="17"/>
                <c:pt idx="0">
                  <c:v>2002</c:v>
                </c:pt>
                <c:pt idx="1">
                  <c:v>2004</c:v>
                </c:pt>
                <c:pt idx="2">
                  <c:v>2009</c:v>
                </c:pt>
                <c:pt idx="3">
                  <c:v>2011</c:v>
                </c:pt>
                <c:pt idx="4">
                  <c:v>2012</c:v>
                </c:pt>
                <c:pt idx="5">
                  <c:v>2013</c:v>
                </c:pt>
                <c:pt idx="6">
                  <c:v>2014</c:v>
                </c:pt>
                <c:pt idx="7">
                  <c:v>2016</c:v>
                </c:pt>
                <c:pt idx="8">
                  <c:v>2017</c:v>
                </c:pt>
                <c:pt idx="9">
                  <c:v>2018</c:v>
                </c:pt>
                <c:pt idx="10">
                  <c:v>2019</c:v>
                </c:pt>
                <c:pt idx="11">
                  <c:v>2020</c:v>
                </c:pt>
                <c:pt idx="12">
                  <c:v>2021</c:v>
                </c:pt>
                <c:pt idx="13">
                  <c:v>2022</c:v>
                </c:pt>
                <c:pt idx="14">
                  <c:v>2023</c:v>
                </c:pt>
                <c:pt idx="15">
                  <c:v>2024</c:v>
                </c:pt>
                <c:pt idx="16">
                  <c:v>N/A</c:v>
                </c:pt>
              </c:strCache>
            </c:strRef>
          </c:cat>
          <c:val>
            <c:numRef>
              <c:f>Pivots!$BH$4:$BH$21</c:f>
              <c:numCache>
                <c:formatCode>General</c:formatCode>
                <c:ptCount val="17"/>
                <c:pt idx="4">
                  <c:v>1</c:v>
                </c:pt>
              </c:numCache>
            </c:numRef>
          </c:val>
          <c:extLst>
            <c:ext xmlns:c16="http://schemas.microsoft.com/office/drawing/2014/chart" uri="{C3380CC4-5D6E-409C-BE32-E72D297353CC}">
              <c16:uniqueId val="{00000012-9A9F-D342-8FF1-CE265653A108}"/>
            </c:ext>
          </c:extLst>
        </c:ser>
        <c:ser>
          <c:idx val="3"/>
          <c:order val="3"/>
          <c:tx>
            <c:strRef>
              <c:f>Pivots!$BI$2:$BI$3</c:f>
              <c:strCache>
                <c:ptCount val="1"/>
                <c:pt idx="0">
                  <c:v>Not supported</c:v>
                </c:pt>
              </c:strCache>
            </c:strRef>
          </c:tx>
          <c:spPr>
            <a:solidFill>
              <a:schemeClr val="accent4"/>
            </a:solidFill>
            <a:ln>
              <a:noFill/>
            </a:ln>
            <a:effectLst/>
          </c:spPr>
          <c:invertIfNegative val="0"/>
          <c:cat>
            <c:strRef>
              <c:f>Pivots!$BE$4:$BE$21</c:f>
              <c:strCache>
                <c:ptCount val="17"/>
                <c:pt idx="0">
                  <c:v>2002</c:v>
                </c:pt>
                <c:pt idx="1">
                  <c:v>2004</c:v>
                </c:pt>
                <c:pt idx="2">
                  <c:v>2009</c:v>
                </c:pt>
                <c:pt idx="3">
                  <c:v>2011</c:v>
                </c:pt>
                <c:pt idx="4">
                  <c:v>2012</c:v>
                </c:pt>
                <c:pt idx="5">
                  <c:v>2013</c:v>
                </c:pt>
                <c:pt idx="6">
                  <c:v>2014</c:v>
                </c:pt>
                <c:pt idx="7">
                  <c:v>2016</c:v>
                </c:pt>
                <c:pt idx="8">
                  <c:v>2017</c:v>
                </c:pt>
                <c:pt idx="9">
                  <c:v>2018</c:v>
                </c:pt>
                <c:pt idx="10">
                  <c:v>2019</c:v>
                </c:pt>
                <c:pt idx="11">
                  <c:v>2020</c:v>
                </c:pt>
                <c:pt idx="12">
                  <c:v>2021</c:v>
                </c:pt>
                <c:pt idx="13">
                  <c:v>2022</c:v>
                </c:pt>
                <c:pt idx="14">
                  <c:v>2023</c:v>
                </c:pt>
                <c:pt idx="15">
                  <c:v>2024</c:v>
                </c:pt>
                <c:pt idx="16">
                  <c:v>N/A</c:v>
                </c:pt>
              </c:strCache>
            </c:strRef>
          </c:cat>
          <c:val>
            <c:numRef>
              <c:f>Pivots!$BI$4:$BI$21</c:f>
              <c:numCache>
                <c:formatCode>General</c:formatCode>
                <c:ptCount val="17"/>
                <c:pt idx="1">
                  <c:v>1</c:v>
                </c:pt>
                <c:pt idx="4">
                  <c:v>1</c:v>
                </c:pt>
                <c:pt idx="5">
                  <c:v>1</c:v>
                </c:pt>
                <c:pt idx="12">
                  <c:v>3</c:v>
                </c:pt>
                <c:pt idx="13">
                  <c:v>1</c:v>
                </c:pt>
              </c:numCache>
            </c:numRef>
          </c:val>
          <c:extLst>
            <c:ext xmlns:c16="http://schemas.microsoft.com/office/drawing/2014/chart" uri="{C3380CC4-5D6E-409C-BE32-E72D297353CC}">
              <c16:uniqueId val="{00000013-9A9F-D342-8FF1-CE265653A108}"/>
            </c:ext>
          </c:extLst>
        </c:ser>
        <c:ser>
          <c:idx val="4"/>
          <c:order val="4"/>
          <c:tx>
            <c:strRef>
              <c:f>Pivots!$BJ$2:$BJ$3</c:f>
              <c:strCache>
                <c:ptCount val="1"/>
                <c:pt idx="0">
                  <c:v>Recommended for funding through MBS</c:v>
                </c:pt>
              </c:strCache>
            </c:strRef>
          </c:tx>
          <c:spPr>
            <a:solidFill>
              <a:schemeClr val="accent5"/>
            </a:solidFill>
            <a:ln>
              <a:noFill/>
            </a:ln>
            <a:effectLst/>
          </c:spPr>
          <c:invertIfNegative val="0"/>
          <c:cat>
            <c:strRef>
              <c:f>Pivots!$BE$4:$BE$21</c:f>
              <c:strCache>
                <c:ptCount val="17"/>
                <c:pt idx="0">
                  <c:v>2002</c:v>
                </c:pt>
                <c:pt idx="1">
                  <c:v>2004</c:v>
                </c:pt>
                <c:pt idx="2">
                  <c:v>2009</c:v>
                </c:pt>
                <c:pt idx="3">
                  <c:v>2011</c:v>
                </c:pt>
                <c:pt idx="4">
                  <c:v>2012</c:v>
                </c:pt>
                <c:pt idx="5">
                  <c:v>2013</c:v>
                </c:pt>
                <c:pt idx="6">
                  <c:v>2014</c:v>
                </c:pt>
                <c:pt idx="7">
                  <c:v>2016</c:v>
                </c:pt>
                <c:pt idx="8">
                  <c:v>2017</c:v>
                </c:pt>
                <c:pt idx="9">
                  <c:v>2018</c:v>
                </c:pt>
                <c:pt idx="10">
                  <c:v>2019</c:v>
                </c:pt>
                <c:pt idx="11">
                  <c:v>2020</c:v>
                </c:pt>
                <c:pt idx="12">
                  <c:v>2021</c:v>
                </c:pt>
                <c:pt idx="13">
                  <c:v>2022</c:v>
                </c:pt>
                <c:pt idx="14">
                  <c:v>2023</c:v>
                </c:pt>
                <c:pt idx="15">
                  <c:v>2024</c:v>
                </c:pt>
                <c:pt idx="16">
                  <c:v>N/A</c:v>
                </c:pt>
              </c:strCache>
            </c:strRef>
          </c:cat>
          <c:val>
            <c:numRef>
              <c:f>Pivots!$BJ$4:$BJ$21</c:f>
              <c:numCache>
                <c:formatCode>General</c:formatCode>
                <c:ptCount val="17"/>
                <c:pt idx="0">
                  <c:v>1</c:v>
                </c:pt>
                <c:pt idx="2">
                  <c:v>1</c:v>
                </c:pt>
                <c:pt idx="3">
                  <c:v>1</c:v>
                </c:pt>
                <c:pt idx="5">
                  <c:v>2</c:v>
                </c:pt>
                <c:pt idx="6">
                  <c:v>1</c:v>
                </c:pt>
                <c:pt idx="7">
                  <c:v>3</c:v>
                </c:pt>
                <c:pt idx="8">
                  <c:v>1</c:v>
                </c:pt>
                <c:pt idx="9">
                  <c:v>5</c:v>
                </c:pt>
                <c:pt idx="10">
                  <c:v>8</c:v>
                </c:pt>
                <c:pt idx="11">
                  <c:v>5</c:v>
                </c:pt>
                <c:pt idx="12">
                  <c:v>6</c:v>
                </c:pt>
                <c:pt idx="13">
                  <c:v>8</c:v>
                </c:pt>
                <c:pt idx="14">
                  <c:v>4</c:v>
                </c:pt>
                <c:pt idx="15">
                  <c:v>2</c:v>
                </c:pt>
              </c:numCache>
            </c:numRef>
          </c:val>
          <c:extLst>
            <c:ext xmlns:c16="http://schemas.microsoft.com/office/drawing/2014/chart" uri="{C3380CC4-5D6E-409C-BE32-E72D297353CC}">
              <c16:uniqueId val="{00000014-9A9F-D342-8FF1-CE265653A108}"/>
            </c:ext>
          </c:extLst>
        </c:ser>
        <c:dLbls>
          <c:showLegendKey val="0"/>
          <c:showVal val="0"/>
          <c:showCatName val="0"/>
          <c:showSerName val="0"/>
          <c:showPercent val="0"/>
          <c:showBubbleSize val="0"/>
        </c:dLbls>
        <c:gapWidth val="219"/>
        <c:overlap val="100"/>
        <c:axId val="54005744"/>
        <c:axId val="54008016"/>
      </c:barChart>
      <c:catAx>
        <c:axId val="540057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a:t>Year Closed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54008016"/>
        <c:crosses val="autoZero"/>
        <c:auto val="1"/>
        <c:lblAlgn val="ctr"/>
        <c:lblOffset val="100"/>
        <c:noMultiLvlLbl val="0"/>
      </c:catAx>
      <c:valAx>
        <c:axId val="54008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a:t>Number of Applications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54005744"/>
        <c:crosses val="autoZero"/>
        <c:crossBetween val="between"/>
      </c:valAx>
      <c:spPr>
        <a:noFill/>
        <a:ln>
          <a:noFill/>
        </a:ln>
        <a:effectLst/>
      </c:spPr>
    </c:plotArea>
    <c:legend>
      <c:legendPos val="r"/>
      <c:layout>
        <c:manualLayout>
          <c:xMode val="edge"/>
          <c:yMode val="edge"/>
          <c:x val="0"/>
          <c:y val="0.90925963256336073"/>
          <c:w val="1"/>
          <c:h val="6.769612958307641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pivotSource>
    <c:name>[MSAC Application Tracker - 18 Nov 2024.xlsx]Pivots!PivotTable11</c:name>
    <c:fmtId val="9"/>
  </c:pivotSource>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sz="2000" b="1"/>
              <a:t>New Applications and</a:t>
            </a:r>
            <a:r>
              <a:rPr lang="en-GB" sz="2000" b="1" baseline="0"/>
              <a:t> Positive Outcomes</a:t>
            </a:r>
            <a:endParaRPr lang="en-GB" sz="2000" b="1"/>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autoTitleDeleted val="0"/>
    <c:pivotFmts>
      <c:pivotFmt>
        <c:idx val="0"/>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Pivots!$CJ$2</c:f>
              <c:strCache>
                <c:ptCount val="1"/>
                <c:pt idx="0">
                  <c:v>New Genetic Testing Applications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Pivots!$CI$3:$CI$21</c:f>
              <c:strCache>
                <c:ptCount val="18"/>
                <c:pt idx="0">
                  <c:v>2002</c:v>
                </c:pt>
                <c:pt idx="1">
                  <c:v>2004</c:v>
                </c:pt>
                <c:pt idx="2">
                  <c:v>2008</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strCache>
            </c:strRef>
          </c:cat>
          <c:val>
            <c:numRef>
              <c:f>Pivots!$CJ$3:$CJ$21</c:f>
              <c:numCache>
                <c:formatCode>General</c:formatCode>
                <c:ptCount val="18"/>
                <c:pt idx="0">
                  <c:v>1</c:v>
                </c:pt>
                <c:pt idx="1">
                  <c:v>1</c:v>
                </c:pt>
                <c:pt idx="2">
                  <c:v>1</c:v>
                </c:pt>
                <c:pt idx="3">
                  <c:v>2</c:v>
                </c:pt>
                <c:pt idx="4">
                  <c:v>4</c:v>
                </c:pt>
                <c:pt idx="5">
                  <c:v>1</c:v>
                </c:pt>
                <c:pt idx="6">
                  <c:v>2</c:v>
                </c:pt>
                <c:pt idx="7">
                  <c:v>3</c:v>
                </c:pt>
                <c:pt idx="8">
                  <c:v>3</c:v>
                </c:pt>
                <c:pt idx="9">
                  <c:v>3</c:v>
                </c:pt>
                <c:pt idx="10">
                  <c:v>4</c:v>
                </c:pt>
                <c:pt idx="11">
                  <c:v>11</c:v>
                </c:pt>
                <c:pt idx="12">
                  <c:v>12</c:v>
                </c:pt>
                <c:pt idx="13">
                  <c:v>4</c:v>
                </c:pt>
                <c:pt idx="14">
                  <c:v>9</c:v>
                </c:pt>
                <c:pt idx="15">
                  <c:v>4</c:v>
                </c:pt>
                <c:pt idx="16">
                  <c:v>4</c:v>
                </c:pt>
                <c:pt idx="17">
                  <c:v>3</c:v>
                </c:pt>
              </c:numCache>
            </c:numRef>
          </c:val>
          <c:smooth val="0"/>
          <c:extLst>
            <c:ext xmlns:c16="http://schemas.microsoft.com/office/drawing/2014/chart" uri="{C3380CC4-5D6E-409C-BE32-E72D297353CC}">
              <c16:uniqueId val="{00000000-4081-6A49-8D47-0539F06D01C8}"/>
            </c:ext>
          </c:extLst>
        </c:ser>
        <c:ser>
          <c:idx val="1"/>
          <c:order val="1"/>
          <c:tx>
            <c:strRef>
              <c:f>Pivots!$CK$2</c:f>
              <c:strCache>
                <c:ptCount val="1"/>
                <c:pt idx="0">
                  <c:v>Recommended for funding through MBS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Pivots!$CI$3:$CI$21</c:f>
              <c:strCache>
                <c:ptCount val="18"/>
                <c:pt idx="0">
                  <c:v>2002</c:v>
                </c:pt>
                <c:pt idx="1">
                  <c:v>2004</c:v>
                </c:pt>
                <c:pt idx="2">
                  <c:v>2008</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strCache>
            </c:strRef>
          </c:cat>
          <c:val>
            <c:numRef>
              <c:f>Pivots!$CK$3:$CK$21</c:f>
              <c:numCache>
                <c:formatCode>General</c:formatCode>
                <c:ptCount val="18"/>
                <c:pt idx="0">
                  <c:v>1</c:v>
                </c:pt>
                <c:pt idx="1">
                  <c:v>0</c:v>
                </c:pt>
                <c:pt idx="2">
                  <c:v>1</c:v>
                </c:pt>
                <c:pt idx="3">
                  <c:v>2</c:v>
                </c:pt>
                <c:pt idx="4">
                  <c:v>2</c:v>
                </c:pt>
                <c:pt idx="5">
                  <c:v>0</c:v>
                </c:pt>
                <c:pt idx="6">
                  <c:v>2</c:v>
                </c:pt>
                <c:pt idx="7">
                  <c:v>2</c:v>
                </c:pt>
                <c:pt idx="8">
                  <c:v>3</c:v>
                </c:pt>
                <c:pt idx="9">
                  <c:v>2</c:v>
                </c:pt>
                <c:pt idx="10">
                  <c:v>2</c:v>
                </c:pt>
                <c:pt idx="11">
                  <c:v>8</c:v>
                </c:pt>
                <c:pt idx="12">
                  <c:v>10</c:v>
                </c:pt>
                <c:pt idx="13">
                  <c:v>1</c:v>
                </c:pt>
                <c:pt idx="14">
                  <c:v>6</c:v>
                </c:pt>
                <c:pt idx="15">
                  <c:v>4</c:v>
                </c:pt>
                <c:pt idx="16">
                  <c:v>2</c:v>
                </c:pt>
                <c:pt idx="17">
                  <c:v>0</c:v>
                </c:pt>
              </c:numCache>
            </c:numRef>
          </c:val>
          <c:smooth val="0"/>
          <c:extLst>
            <c:ext xmlns:c16="http://schemas.microsoft.com/office/drawing/2014/chart" uri="{C3380CC4-5D6E-409C-BE32-E72D297353CC}">
              <c16:uniqueId val="{00000001-4081-6A49-8D47-0539F06D01C8}"/>
            </c:ext>
          </c:extLst>
        </c:ser>
        <c:dLbls>
          <c:showLegendKey val="0"/>
          <c:showVal val="0"/>
          <c:showCatName val="0"/>
          <c:showSerName val="0"/>
          <c:showPercent val="0"/>
          <c:showBubbleSize val="0"/>
        </c:dLbls>
        <c:marker val="1"/>
        <c:smooth val="0"/>
        <c:axId val="804170608"/>
        <c:axId val="803715408"/>
      </c:lineChart>
      <c:catAx>
        <c:axId val="8041706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a:t>Year Initiated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803715408"/>
        <c:crosses val="autoZero"/>
        <c:auto val="1"/>
        <c:lblAlgn val="ctr"/>
        <c:lblOffset val="100"/>
        <c:noMultiLvlLbl val="0"/>
      </c:catAx>
      <c:valAx>
        <c:axId val="80371540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a:t>Number of Applications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804170608"/>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ivotSource>
    <c:name>[MSAC Application Tracker - 18 Nov 2024.xlsx]Pivots!PivotTable13</c:name>
    <c:fmtId val="2"/>
  </c:pivotSource>
  <c:chart>
    <c:title>
      <c:tx>
        <c:rich>
          <a:bodyPr rot="0" spcFirstLastPara="1" vertOverflow="ellipsis" vert="horz" wrap="square" anchor="ctr" anchorCtr="1"/>
          <a:lstStyle/>
          <a:p>
            <a:pPr>
              <a:defRPr sz="2000" b="1" i="0" u="none" strike="noStrike" kern="1200" spc="0" baseline="0">
                <a:solidFill>
                  <a:schemeClr val="tx1"/>
                </a:solidFill>
                <a:latin typeface="Calibri" panose="020F0502020204030204" pitchFamily="34" charset="0"/>
                <a:ea typeface="+mn-ea"/>
                <a:cs typeface="Calibri" panose="020F0502020204030204" pitchFamily="34" charset="0"/>
              </a:defRPr>
            </a:pPr>
            <a:r>
              <a:rPr lang="en-GB" sz="2000" b="1">
                <a:solidFill>
                  <a:schemeClr val="tx1"/>
                </a:solidFill>
              </a:rPr>
              <a:t>New Applications and Positive Outcomes</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solidFill>
              <a:latin typeface="Calibri" panose="020F0502020204030204" pitchFamily="34" charset="0"/>
              <a:ea typeface="+mn-ea"/>
              <a:cs typeface="Calibri" panose="020F0502020204030204" pitchFamily="34" charset="0"/>
            </a:defRPr>
          </a:pPr>
          <a:endParaRPr lang="en-US"/>
        </a:p>
      </c:txPr>
    </c:title>
    <c:autoTitleDeleted val="0"/>
    <c:pivotFmts>
      <c:pivotFmt>
        <c:idx val="0"/>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Pivots!$CT$2</c:f>
              <c:strCache>
                <c:ptCount val="1"/>
                <c:pt idx="0">
                  <c:v>New Genetic-Related Applications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Pivots!$CS$3:$CS$11</c:f>
              <c:strCache>
                <c:ptCount val="8"/>
                <c:pt idx="0">
                  <c:v>2012</c:v>
                </c:pt>
                <c:pt idx="1">
                  <c:v>2015</c:v>
                </c:pt>
                <c:pt idx="2">
                  <c:v>2019</c:v>
                </c:pt>
                <c:pt idx="3">
                  <c:v>2020</c:v>
                </c:pt>
                <c:pt idx="4">
                  <c:v>2021</c:v>
                </c:pt>
                <c:pt idx="5">
                  <c:v>2022</c:v>
                </c:pt>
                <c:pt idx="6">
                  <c:v>2023</c:v>
                </c:pt>
                <c:pt idx="7">
                  <c:v>2024</c:v>
                </c:pt>
              </c:strCache>
            </c:strRef>
          </c:cat>
          <c:val>
            <c:numRef>
              <c:f>Pivots!$CT$3:$CT$11</c:f>
              <c:numCache>
                <c:formatCode>General</c:formatCode>
                <c:ptCount val="8"/>
                <c:pt idx="0">
                  <c:v>1</c:v>
                </c:pt>
                <c:pt idx="1">
                  <c:v>1</c:v>
                </c:pt>
                <c:pt idx="2">
                  <c:v>2</c:v>
                </c:pt>
                <c:pt idx="3">
                  <c:v>2</c:v>
                </c:pt>
                <c:pt idx="4">
                  <c:v>4</c:v>
                </c:pt>
                <c:pt idx="5">
                  <c:v>4</c:v>
                </c:pt>
                <c:pt idx="6">
                  <c:v>2</c:v>
                </c:pt>
                <c:pt idx="7">
                  <c:v>5</c:v>
                </c:pt>
              </c:numCache>
            </c:numRef>
          </c:val>
          <c:smooth val="0"/>
          <c:extLst>
            <c:ext xmlns:c16="http://schemas.microsoft.com/office/drawing/2014/chart" uri="{C3380CC4-5D6E-409C-BE32-E72D297353CC}">
              <c16:uniqueId val="{00000000-A05C-BC49-8572-CD4465A19EA6}"/>
            </c:ext>
          </c:extLst>
        </c:ser>
        <c:ser>
          <c:idx val="1"/>
          <c:order val="1"/>
          <c:tx>
            <c:strRef>
              <c:f>Pivots!$CU$2</c:f>
              <c:strCache>
                <c:ptCount val="1"/>
                <c:pt idx="0">
                  <c:v>Recommended for MBS, PBS, NBS or NHRA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Pivots!$CS$3:$CS$11</c:f>
              <c:strCache>
                <c:ptCount val="8"/>
                <c:pt idx="0">
                  <c:v>2012</c:v>
                </c:pt>
                <c:pt idx="1">
                  <c:v>2015</c:v>
                </c:pt>
                <c:pt idx="2">
                  <c:v>2019</c:v>
                </c:pt>
                <c:pt idx="3">
                  <c:v>2020</c:v>
                </c:pt>
                <c:pt idx="4">
                  <c:v>2021</c:v>
                </c:pt>
                <c:pt idx="5">
                  <c:v>2022</c:v>
                </c:pt>
                <c:pt idx="6">
                  <c:v>2023</c:v>
                </c:pt>
                <c:pt idx="7">
                  <c:v>2024</c:v>
                </c:pt>
              </c:strCache>
            </c:strRef>
          </c:cat>
          <c:val>
            <c:numRef>
              <c:f>Pivots!$CU$3:$CU$11</c:f>
              <c:numCache>
                <c:formatCode>General</c:formatCode>
                <c:ptCount val="8"/>
                <c:pt idx="0">
                  <c:v>0</c:v>
                </c:pt>
                <c:pt idx="1">
                  <c:v>1</c:v>
                </c:pt>
                <c:pt idx="2">
                  <c:v>2</c:v>
                </c:pt>
                <c:pt idx="3">
                  <c:v>2</c:v>
                </c:pt>
                <c:pt idx="4">
                  <c:v>4</c:v>
                </c:pt>
                <c:pt idx="5">
                  <c:v>4</c:v>
                </c:pt>
                <c:pt idx="6">
                  <c:v>1</c:v>
                </c:pt>
                <c:pt idx="7">
                  <c:v>0</c:v>
                </c:pt>
              </c:numCache>
            </c:numRef>
          </c:val>
          <c:smooth val="0"/>
          <c:extLst>
            <c:ext xmlns:c16="http://schemas.microsoft.com/office/drawing/2014/chart" uri="{C3380CC4-5D6E-409C-BE32-E72D297353CC}">
              <c16:uniqueId val="{00000001-A05C-BC49-8572-CD4465A19EA6}"/>
            </c:ext>
          </c:extLst>
        </c:ser>
        <c:dLbls>
          <c:showLegendKey val="0"/>
          <c:showVal val="0"/>
          <c:showCatName val="0"/>
          <c:showSerName val="0"/>
          <c:showPercent val="0"/>
          <c:showBubbleSize val="0"/>
        </c:dLbls>
        <c:marker val="1"/>
        <c:smooth val="0"/>
        <c:axId val="827919040"/>
        <c:axId val="827921312"/>
      </c:lineChart>
      <c:catAx>
        <c:axId val="827919040"/>
        <c:scaling>
          <c:orientation val="minMax"/>
        </c:scaling>
        <c:delete val="0"/>
        <c:axPos val="b"/>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sz="1600" b="1"/>
                  <a:t>Year Initiated</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827921312"/>
        <c:crosses val="autoZero"/>
        <c:auto val="1"/>
        <c:lblAlgn val="ctr"/>
        <c:lblOffset val="100"/>
        <c:noMultiLvlLbl val="0"/>
      </c:catAx>
      <c:valAx>
        <c:axId val="827921312"/>
        <c:scaling>
          <c:orientation val="minMax"/>
          <c:max val="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sz="1600" b="1"/>
                  <a:t>Number of Applications</a:t>
                </a:r>
              </a:p>
            </c:rich>
          </c:tx>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827919040"/>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[MSAC Application Tracker - 18 Nov 2024.xlsx]Pivots!PivotTable4</c:name>
    <c:fmtId val="5"/>
  </c:pivotSource>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000" b="1" i="0" u="none" strike="noStrike" kern="1200" spc="0" baseline="0">
                <a:solidFill>
                  <a:sysClr val="windowText" lastClr="000000"/>
                </a:solidFill>
                <a:latin typeface="Calibri" panose="020F0502020204030204" pitchFamily="34" charset="0"/>
                <a:ea typeface="+mn-ea"/>
                <a:cs typeface="Calibri" panose="020F0502020204030204" pitchFamily="34" charset="0"/>
              </a:defRPr>
            </a:pPr>
            <a:r>
              <a:rPr lang="en-US" sz="2000" b="1" i="0" u="none" strike="noStrike" kern="1200" spc="0" baseline="0">
                <a:solidFill>
                  <a:schemeClr val="tx1"/>
                </a:solidFill>
                <a:latin typeface="Calibri" panose="020F0502020204030204" pitchFamily="34" charset="0"/>
                <a:cs typeface="Calibri" panose="020F0502020204030204" pitchFamily="34" charset="0"/>
              </a:rPr>
              <a:t>New Applications and Australian Genomics' Involvement</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000" b="1" i="0" u="none" strike="noStrike" kern="1200" spc="0" baseline="0">
              <a:solidFill>
                <a:sysClr val="windowText" lastClr="000000"/>
              </a:solidFill>
              <a:latin typeface="Calibri" panose="020F0502020204030204" pitchFamily="34" charset="0"/>
              <a:ea typeface="+mn-ea"/>
              <a:cs typeface="Calibri" panose="020F0502020204030204" pitchFamily="34" charset="0"/>
            </a:defRPr>
          </a:pPr>
          <a:endParaRPr lang="en-US"/>
        </a:p>
      </c:txPr>
    </c:title>
    <c:autoTitleDeleted val="0"/>
    <c:pivotFmts>
      <c:pivotFmt>
        <c:idx val="0"/>
        <c:spPr>
          <a:solidFill>
            <a:schemeClr val="accent2"/>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rgbClr val="019EDE"/>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rgbClr val="0C487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rgbClr val="019EDE"/>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Pivots!$DN$2</c:f>
              <c:strCache>
                <c:ptCount val="1"/>
                <c:pt idx="0">
                  <c:v>New Genetic-Related Applications</c:v>
                </c:pt>
              </c:strCache>
            </c:strRef>
          </c:tx>
          <c:spPr>
            <a:solidFill>
              <a:srgbClr val="0C4876"/>
            </a:solidFill>
            <a:ln>
              <a:noFill/>
            </a:ln>
            <a:effectLst/>
          </c:spPr>
          <c:invertIfNegative val="0"/>
          <c:cat>
            <c:strRef>
              <c:f>Pivots!$DM$3:$DM$11</c:f>
              <c:strCache>
                <c:ptCount val="8"/>
                <c:pt idx="0">
                  <c:v>2012</c:v>
                </c:pt>
                <c:pt idx="1">
                  <c:v>2015</c:v>
                </c:pt>
                <c:pt idx="2">
                  <c:v>2019</c:v>
                </c:pt>
                <c:pt idx="3">
                  <c:v>2020</c:v>
                </c:pt>
                <c:pt idx="4">
                  <c:v>2021</c:v>
                </c:pt>
                <c:pt idx="5">
                  <c:v>2022</c:v>
                </c:pt>
                <c:pt idx="6">
                  <c:v>2023</c:v>
                </c:pt>
                <c:pt idx="7">
                  <c:v>2024</c:v>
                </c:pt>
              </c:strCache>
            </c:strRef>
          </c:cat>
          <c:val>
            <c:numRef>
              <c:f>Pivots!$DN$3:$DN$11</c:f>
              <c:numCache>
                <c:formatCode>General</c:formatCode>
                <c:ptCount val="8"/>
                <c:pt idx="0">
                  <c:v>1</c:v>
                </c:pt>
                <c:pt idx="1">
                  <c:v>1</c:v>
                </c:pt>
                <c:pt idx="2">
                  <c:v>2</c:v>
                </c:pt>
                <c:pt idx="3">
                  <c:v>2</c:v>
                </c:pt>
                <c:pt idx="4">
                  <c:v>4</c:v>
                </c:pt>
                <c:pt idx="5">
                  <c:v>4</c:v>
                </c:pt>
                <c:pt idx="6">
                  <c:v>2</c:v>
                </c:pt>
                <c:pt idx="7">
                  <c:v>5</c:v>
                </c:pt>
              </c:numCache>
            </c:numRef>
          </c:val>
          <c:extLst>
            <c:ext xmlns:c16="http://schemas.microsoft.com/office/drawing/2014/chart" uri="{C3380CC4-5D6E-409C-BE32-E72D297353CC}">
              <c16:uniqueId val="{00000000-32FF-1143-8B60-A5712CAAF8F0}"/>
            </c:ext>
          </c:extLst>
        </c:ser>
        <c:ser>
          <c:idx val="1"/>
          <c:order val="1"/>
          <c:tx>
            <c:strRef>
              <c:f>Pivots!$DO$2</c:f>
              <c:strCache>
                <c:ptCount val="1"/>
                <c:pt idx="0">
                  <c:v>Australian Genomics Involved (Consultation)</c:v>
                </c:pt>
              </c:strCache>
            </c:strRef>
          </c:tx>
          <c:spPr>
            <a:solidFill>
              <a:srgbClr val="019EDE"/>
            </a:solidFill>
            <a:ln>
              <a:noFill/>
            </a:ln>
            <a:effectLst/>
          </c:spPr>
          <c:invertIfNegative val="0"/>
          <c:cat>
            <c:strRef>
              <c:f>Pivots!$DM$3:$DM$11</c:f>
              <c:strCache>
                <c:ptCount val="8"/>
                <c:pt idx="0">
                  <c:v>2012</c:v>
                </c:pt>
                <c:pt idx="1">
                  <c:v>2015</c:v>
                </c:pt>
                <c:pt idx="2">
                  <c:v>2019</c:v>
                </c:pt>
                <c:pt idx="3">
                  <c:v>2020</c:v>
                </c:pt>
                <c:pt idx="4">
                  <c:v>2021</c:v>
                </c:pt>
                <c:pt idx="5">
                  <c:v>2022</c:v>
                </c:pt>
                <c:pt idx="6">
                  <c:v>2023</c:v>
                </c:pt>
                <c:pt idx="7">
                  <c:v>2024</c:v>
                </c:pt>
              </c:strCache>
            </c:strRef>
          </c:cat>
          <c:val>
            <c:numRef>
              <c:f>Pivots!$DO$3:$DO$11</c:f>
              <c:numCache>
                <c:formatCode>General</c:formatCode>
                <c:ptCount val="8"/>
                <c:pt idx="0">
                  <c:v>0</c:v>
                </c:pt>
                <c:pt idx="1">
                  <c:v>0</c:v>
                </c:pt>
                <c:pt idx="2">
                  <c:v>0</c:v>
                </c:pt>
                <c:pt idx="3">
                  <c:v>0</c:v>
                </c:pt>
                <c:pt idx="4">
                  <c:v>0</c:v>
                </c:pt>
                <c:pt idx="5">
                  <c:v>1</c:v>
                </c:pt>
                <c:pt idx="6">
                  <c:v>0</c:v>
                </c:pt>
                <c:pt idx="7">
                  <c:v>3</c:v>
                </c:pt>
              </c:numCache>
            </c:numRef>
          </c:val>
          <c:extLst>
            <c:ext xmlns:c16="http://schemas.microsoft.com/office/drawing/2014/chart" uri="{C3380CC4-5D6E-409C-BE32-E72D297353CC}">
              <c16:uniqueId val="{00000001-32FF-1143-8B60-A5712CAAF8F0}"/>
            </c:ext>
          </c:extLst>
        </c:ser>
        <c:dLbls>
          <c:showLegendKey val="0"/>
          <c:showVal val="0"/>
          <c:showCatName val="0"/>
          <c:showSerName val="0"/>
          <c:showPercent val="0"/>
          <c:showBubbleSize val="0"/>
        </c:dLbls>
        <c:gapWidth val="219"/>
        <c:overlap val="-27"/>
        <c:axId val="2028345951"/>
        <c:axId val="2028003855"/>
      </c:barChart>
      <c:catAx>
        <c:axId val="2028345951"/>
        <c:scaling>
          <c:orientation val="minMax"/>
        </c:scaling>
        <c:delete val="0"/>
        <c:axPos val="b"/>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a:t>Year Initiated</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2028003855"/>
        <c:crosses val="autoZero"/>
        <c:auto val="1"/>
        <c:lblAlgn val="ctr"/>
        <c:lblOffset val="100"/>
        <c:noMultiLvlLbl val="0"/>
      </c:catAx>
      <c:valAx>
        <c:axId val="202800385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a:t>Number of Applications</a:t>
                </a:r>
              </a:p>
            </c:rich>
          </c:tx>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2028345951"/>
        <c:crosses val="autoZero"/>
        <c:crossBetween val="between"/>
      </c:valAx>
      <c:spPr>
        <a:noFill/>
        <a:ln>
          <a:noFill/>
        </a:ln>
        <a:effectLst/>
      </c:spPr>
    </c:plotArea>
    <c:legend>
      <c:legendPos val="b"/>
      <c:layout>
        <c:manualLayout>
          <c:xMode val="edge"/>
          <c:yMode val="edge"/>
          <c:x val="0.19771316398795866"/>
          <c:y val="0.93460174052491118"/>
          <c:w val="0.76960605197107057"/>
          <c:h val="4.9969222919206122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050">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pivotSource>
    <c:name>[MSAC Application Tracker - 18 Nov 2024.xlsx]Pivots!PivotTable7</c:name>
    <c:fmtId val="9"/>
  </c:pivotSource>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000" b="1" i="0" u="none" strike="noStrike" kern="1200" spc="0" baseline="0">
                <a:solidFill>
                  <a:sysClr val="windowText" lastClr="000000"/>
                </a:solidFill>
                <a:latin typeface="Calibri" panose="020F0502020204030204" pitchFamily="34" charset="0"/>
                <a:ea typeface="+mn-ea"/>
                <a:cs typeface="Calibri" panose="020F0502020204030204" pitchFamily="34" charset="0"/>
              </a:defRPr>
            </a:pPr>
            <a:r>
              <a:rPr lang="en-US" sz="2000" b="1">
                <a:solidFill>
                  <a:schemeClr val="tx1"/>
                </a:solidFill>
              </a:rPr>
              <a:t>New Applications </a:t>
            </a:r>
            <a:r>
              <a:rPr lang="en-US" sz="2000" b="1" i="0" u="none" strike="noStrike" kern="1200" spc="0" baseline="0">
                <a:solidFill>
                  <a:schemeClr val="tx1"/>
                </a:solidFill>
                <a:latin typeface="Calibri" panose="020F0502020204030204" pitchFamily="34" charset="0"/>
                <a:cs typeface="Calibri" panose="020F0502020204030204" pitchFamily="34" charset="0"/>
              </a:rPr>
              <a:t>and Australian Genomics' Involvement</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000" b="1" i="0" u="none" strike="noStrike" kern="1200" spc="0" baseline="0">
              <a:solidFill>
                <a:sysClr val="windowText" lastClr="000000"/>
              </a:solidFill>
              <a:latin typeface="Calibri" panose="020F0502020204030204" pitchFamily="34" charset="0"/>
              <a:ea typeface="+mn-ea"/>
              <a:cs typeface="Calibri" panose="020F0502020204030204" pitchFamily="34" charset="0"/>
            </a:defRPr>
          </a:pPr>
          <a:endParaRPr lang="en-US"/>
        </a:p>
      </c:txPr>
    </c:title>
    <c:autoTitleDeleted val="0"/>
    <c:pivotFmts>
      <c:pivotFmt>
        <c:idx val="0"/>
        <c:spPr>
          <a:solidFill>
            <a:schemeClr val="accent2"/>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rgbClr val="019EDE"/>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Pivots!$J$2</c:f>
              <c:strCache>
                <c:ptCount val="1"/>
                <c:pt idx="0">
                  <c:v>New Genetic Testing Applications</c:v>
                </c:pt>
              </c:strCache>
            </c:strRef>
          </c:tx>
          <c:spPr>
            <a:solidFill>
              <a:schemeClr val="accent2"/>
            </a:solidFill>
            <a:ln>
              <a:noFill/>
            </a:ln>
            <a:effectLst/>
          </c:spPr>
          <c:invertIfNegative val="0"/>
          <c:cat>
            <c:strRef>
              <c:f>Pivots!$I$3:$I$21</c:f>
              <c:strCache>
                <c:ptCount val="18"/>
                <c:pt idx="0">
                  <c:v>2002</c:v>
                </c:pt>
                <c:pt idx="1">
                  <c:v>2004</c:v>
                </c:pt>
                <c:pt idx="2">
                  <c:v>2008</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strCache>
            </c:strRef>
          </c:cat>
          <c:val>
            <c:numRef>
              <c:f>Pivots!$J$3:$J$21</c:f>
              <c:numCache>
                <c:formatCode>General</c:formatCode>
                <c:ptCount val="18"/>
                <c:pt idx="0">
                  <c:v>1</c:v>
                </c:pt>
                <c:pt idx="1">
                  <c:v>1</c:v>
                </c:pt>
                <c:pt idx="2">
                  <c:v>1</c:v>
                </c:pt>
                <c:pt idx="3">
                  <c:v>2</c:v>
                </c:pt>
                <c:pt idx="4">
                  <c:v>4</c:v>
                </c:pt>
                <c:pt idx="5">
                  <c:v>1</c:v>
                </c:pt>
                <c:pt idx="6">
                  <c:v>2</c:v>
                </c:pt>
                <c:pt idx="7">
                  <c:v>3</c:v>
                </c:pt>
                <c:pt idx="8">
                  <c:v>3</c:v>
                </c:pt>
                <c:pt idx="9">
                  <c:v>3</c:v>
                </c:pt>
                <c:pt idx="10">
                  <c:v>4</c:v>
                </c:pt>
                <c:pt idx="11">
                  <c:v>11</c:v>
                </c:pt>
                <c:pt idx="12">
                  <c:v>12</c:v>
                </c:pt>
                <c:pt idx="13">
                  <c:v>4</c:v>
                </c:pt>
                <c:pt idx="14">
                  <c:v>9</c:v>
                </c:pt>
                <c:pt idx="15">
                  <c:v>4</c:v>
                </c:pt>
                <c:pt idx="16">
                  <c:v>4</c:v>
                </c:pt>
                <c:pt idx="17">
                  <c:v>3</c:v>
                </c:pt>
              </c:numCache>
            </c:numRef>
          </c:val>
          <c:extLst>
            <c:ext xmlns:c16="http://schemas.microsoft.com/office/drawing/2014/chart" uri="{C3380CC4-5D6E-409C-BE32-E72D297353CC}">
              <c16:uniqueId val="{00000000-32FF-1143-8B60-A5712CAAF8F0}"/>
            </c:ext>
          </c:extLst>
        </c:ser>
        <c:ser>
          <c:idx val="1"/>
          <c:order val="1"/>
          <c:tx>
            <c:strRef>
              <c:f>Pivots!$K$2</c:f>
              <c:strCache>
                <c:ptCount val="1"/>
                <c:pt idx="0">
                  <c:v>Australian Genomics Involved (Applicant or Consultation)</c:v>
                </c:pt>
              </c:strCache>
            </c:strRef>
          </c:tx>
          <c:spPr>
            <a:solidFill>
              <a:srgbClr val="019EDE"/>
            </a:solidFill>
            <a:ln>
              <a:noFill/>
            </a:ln>
            <a:effectLst/>
          </c:spPr>
          <c:invertIfNegative val="0"/>
          <c:cat>
            <c:strRef>
              <c:f>Pivots!$I$3:$I$21</c:f>
              <c:strCache>
                <c:ptCount val="18"/>
                <c:pt idx="0">
                  <c:v>2002</c:v>
                </c:pt>
                <c:pt idx="1">
                  <c:v>2004</c:v>
                </c:pt>
                <c:pt idx="2">
                  <c:v>2008</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strCache>
            </c:strRef>
          </c:cat>
          <c:val>
            <c:numRef>
              <c:f>Pivots!$K$3:$K$21</c:f>
              <c:numCache>
                <c:formatCode>General</c:formatCode>
                <c:ptCount val="18"/>
                <c:pt idx="0">
                  <c:v>0</c:v>
                </c:pt>
                <c:pt idx="1">
                  <c:v>0</c:v>
                </c:pt>
                <c:pt idx="2">
                  <c:v>0</c:v>
                </c:pt>
                <c:pt idx="3">
                  <c:v>0</c:v>
                </c:pt>
                <c:pt idx="4">
                  <c:v>0</c:v>
                </c:pt>
                <c:pt idx="5">
                  <c:v>0</c:v>
                </c:pt>
                <c:pt idx="6">
                  <c:v>0</c:v>
                </c:pt>
                <c:pt idx="7">
                  <c:v>0</c:v>
                </c:pt>
                <c:pt idx="8">
                  <c:v>0</c:v>
                </c:pt>
                <c:pt idx="9">
                  <c:v>0</c:v>
                </c:pt>
                <c:pt idx="10">
                  <c:v>1</c:v>
                </c:pt>
                <c:pt idx="11">
                  <c:v>0</c:v>
                </c:pt>
                <c:pt idx="12">
                  <c:v>4</c:v>
                </c:pt>
                <c:pt idx="13">
                  <c:v>1</c:v>
                </c:pt>
                <c:pt idx="14">
                  <c:v>9</c:v>
                </c:pt>
                <c:pt idx="15">
                  <c:v>2</c:v>
                </c:pt>
                <c:pt idx="16">
                  <c:v>3</c:v>
                </c:pt>
                <c:pt idx="17">
                  <c:v>1</c:v>
                </c:pt>
              </c:numCache>
            </c:numRef>
          </c:val>
          <c:extLst>
            <c:ext xmlns:c16="http://schemas.microsoft.com/office/drawing/2014/chart" uri="{C3380CC4-5D6E-409C-BE32-E72D297353CC}">
              <c16:uniqueId val="{00000001-32FF-1143-8B60-A5712CAAF8F0}"/>
            </c:ext>
          </c:extLst>
        </c:ser>
        <c:dLbls>
          <c:showLegendKey val="0"/>
          <c:showVal val="0"/>
          <c:showCatName val="0"/>
          <c:showSerName val="0"/>
          <c:showPercent val="0"/>
          <c:showBubbleSize val="0"/>
        </c:dLbls>
        <c:gapWidth val="219"/>
        <c:overlap val="-27"/>
        <c:axId val="2028345951"/>
        <c:axId val="2028003855"/>
      </c:barChart>
      <c:catAx>
        <c:axId val="2028345951"/>
        <c:scaling>
          <c:orientation val="minMax"/>
        </c:scaling>
        <c:delete val="0"/>
        <c:axPos val="b"/>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sz="1600" b="1"/>
                  <a:t>Year Initiated</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2028003855"/>
        <c:crosses val="autoZero"/>
        <c:auto val="1"/>
        <c:lblAlgn val="ctr"/>
        <c:lblOffset val="100"/>
        <c:noMultiLvlLbl val="0"/>
      </c:catAx>
      <c:valAx>
        <c:axId val="202800385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sz="1600" b="1"/>
                  <a:t>Number of</a:t>
                </a:r>
                <a:r>
                  <a:rPr lang="en-GB" sz="1600" b="1" baseline="0"/>
                  <a:t> </a:t>
                </a:r>
                <a:r>
                  <a:rPr lang="en-GB" sz="1600" b="1"/>
                  <a:t>Applications</a:t>
                </a:r>
              </a:p>
            </c:rich>
          </c:tx>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2028345951"/>
        <c:crosses val="autoZero"/>
        <c:crossBetween val="between"/>
      </c:valAx>
      <c:spPr>
        <a:noFill/>
        <a:ln>
          <a:noFill/>
        </a:ln>
        <a:effectLst/>
      </c:spPr>
    </c:plotArea>
    <c:legend>
      <c:legendPos val="b"/>
      <c:layout>
        <c:manualLayout>
          <c:xMode val="edge"/>
          <c:yMode val="edge"/>
          <c:x val="4.5414726755037799E-2"/>
          <c:y val="0.93460174052491118"/>
          <c:w val="0.92190443515210874"/>
          <c:h val="4.9969222919206122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[MSAC Application Tracker - 18 Nov 2024.xlsx]Pivots!PivotTable12</c:name>
    <c:fmtId val="7"/>
  </c:pivotSource>
  <c:chart>
    <c:title>
      <c:tx>
        <c:rich>
          <a:bodyPr rot="0" spcFirstLastPara="1" vertOverflow="ellipsis" vert="horz" wrap="square" anchor="ctr" anchorCtr="1"/>
          <a:lstStyle/>
          <a:p>
            <a:pPr>
              <a:defRPr sz="2000" b="1" i="0" u="none" strike="noStrike" kern="1200" baseline="0">
                <a:solidFill>
                  <a:schemeClr val="tx1"/>
                </a:solidFill>
                <a:latin typeface="+mn-lt"/>
                <a:ea typeface="+mn-ea"/>
                <a:cs typeface="+mn-cs"/>
              </a:defRPr>
            </a:pPr>
            <a:r>
              <a:rPr lang="en-GB" sz="2000" baseline="0"/>
              <a:t>Applications by Applicant Type</a:t>
            </a:r>
          </a:p>
        </c:rich>
      </c:tx>
      <c:layout>
        <c:manualLayout>
          <c:xMode val="edge"/>
          <c:yMode val="edge"/>
          <c:x val="0.31233778736766221"/>
          <c:y val="1.5729447468294393E-2"/>
        </c:manualLayout>
      </c:layout>
      <c:overlay val="0"/>
      <c:spPr>
        <a:noFill/>
        <a:ln>
          <a:noFill/>
        </a:ln>
        <a:effectLst/>
      </c:spPr>
    </c:title>
    <c:autoTitleDeleted val="0"/>
    <c:pivotFmts>
      <c:pivotFmt>
        <c:idx val="0"/>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1.0660679923027487E-2"/>
              <c:y val="1.2605042016806704E-2"/>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2"/>
        <c:spPr>
          <a:solidFill>
            <a:srgbClr val="FD9241"/>
          </a:solidFill>
          <a:ln>
            <a:noFill/>
          </a:ln>
          <a:effectLst/>
        </c:spPr>
        <c:dLbl>
          <c:idx val="0"/>
          <c:layout>
            <c:manualLayout>
              <c:x val="4.246284501061571E-3"/>
              <c:y val="-3.3613445378151259E-2"/>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3"/>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dLbl>
          <c:idx val="0"/>
          <c:layout>
            <c:manualLayout>
              <c:x val="4.6709129511677182E-2"/>
              <c:y val="-4.2016806722689074E-3"/>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4"/>
        <c:spPr>
          <a:solidFill>
            <a:srgbClr val="FFD29E"/>
          </a:solidFill>
          <a:ln>
            <a:noFill/>
          </a:ln>
          <a:effectLst/>
        </c:spPr>
        <c:dLbl>
          <c:idx val="0"/>
          <c:layout>
            <c:manualLayout>
              <c:x val="2.264685067232838E-2"/>
              <c:y val="-2.1008403361344616E-2"/>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5.2370842179759271E-2"/>
              <c:y val="-1.050420168067227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6"/>
        <c:spPr>
          <a:solidFill>
            <a:srgbClr val="F46F0E"/>
          </a:solidFill>
          <a:ln>
            <a:noFill/>
          </a:ln>
          <a:effectLst/>
        </c:spPr>
        <c:dLbl>
          <c:idx val="0"/>
          <c:layout>
            <c:manualLayout>
              <c:x val="-0.2357518700156066"/>
              <c:y val="-2.0793950850661626E-2"/>
            </c:manualLayout>
          </c:layout>
          <c:spPr>
            <a:noFill/>
            <a:ln>
              <a:noFill/>
            </a:ln>
            <a:effectLst/>
          </c:spPr>
          <c:txPr>
            <a:bodyPr rot="0" spcFirstLastPara="1" vertOverflow="ellipsis" vert="horz" wrap="square" lIns="38100" tIns="19050" rIns="38100" bIns="19050" anchor="ctr" anchorCtr="1">
              <a:no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Lst>
        </c:dLbl>
      </c:pivotFmt>
      <c:pivotFmt>
        <c:idx val="7"/>
        <c:spPr>
          <a:solidFill>
            <a:srgbClr val="0C4876"/>
          </a:solidFill>
          <a:ln>
            <a:noFill/>
          </a:ln>
          <a:effectLst/>
        </c:spPr>
        <c:dLbl>
          <c:idx val="0"/>
          <c:layout>
            <c:manualLayout>
              <c:x val="-7.0771408351026441E-3"/>
              <c:y val="-3.3613445378151259E-2"/>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8"/>
        <c:spPr>
          <a:solidFill>
            <a:srgbClr val="019EDE"/>
          </a:solidFill>
          <a:ln>
            <a:noFill/>
          </a:ln>
          <a:effectLst/>
        </c:spPr>
      </c:pivotFmt>
      <c:pivotFmt>
        <c:idx val="9"/>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1.0660679923027487E-2"/>
              <c:y val="1.2605042016806704E-2"/>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1"/>
        <c:spPr>
          <a:solidFill>
            <a:srgbClr val="FD9241"/>
          </a:solidFill>
          <a:ln>
            <a:noFill/>
          </a:ln>
          <a:effectLst/>
        </c:spPr>
        <c:dLbl>
          <c:idx val="0"/>
          <c:layout>
            <c:manualLayout>
              <c:x val="4.246284501061571E-3"/>
              <c:y val="-3.3613445378151259E-2"/>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2"/>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dLbl>
          <c:idx val="0"/>
          <c:layout>
            <c:manualLayout>
              <c:x val="4.6709129511677182E-2"/>
              <c:y val="-4.2016806722689074E-3"/>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
        <c:spPr>
          <a:solidFill>
            <a:srgbClr val="FFD29E"/>
          </a:solidFill>
          <a:ln>
            <a:noFill/>
          </a:ln>
          <a:effectLst/>
        </c:spPr>
        <c:dLbl>
          <c:idx val="0"/>
          <c:layout>
            <c:manualLayout>
              <c:x val="2.264685067232838E-2"/>
              <c:y val="-2.1008403361344616E-2"/>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4"/>
        <c:spPr>
          <a:solidFill>
            <a:srgbClr val="019EDE"/>
          </a:solidFill>
          <a:ln>
            <a:noFill/>
          </a:ln>
          <a:effectLst/>
        </c:spPr>
      </c:pivotFmt>
      <c:pivotFmt>
        <c:idx val="15"/>
        <c:spPr>
          <a:solidFill>
            <a:srgbClr val="F46F0E"/>
          </a:solidFill>
          <a:ln>
            <a:noFill/>
          </a:ln>
          <a:effectLst/>
        </c:spPr>
        <c:dLbl>
          <c:idx val="0"/>
          <c:layout>
            <c:manualLayout>
              <c:x val="-0.2357518700156066"/>
              <c:y val="-2.0793950850661626E-2"/>
            </c:manualLayout>
          </c:layout>
          <c:spPr>
            <a:noFill/>
            <a:ln>
              <a:noFill/>
            </a:ln>
            <a:effectLst/>
          </c:spPr>
          <c:txPr>
            <a:bodyPr rot="0" spcFirstLastPara="1" vertOverflow="ellipsis" vert="horz" wrap="square" lIns="38100" tIns="19050" rIns="38100" bIns="19050" anchor="ctr" anchorCtr="1">
              <a:no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Lst>
        </c:dLbl>
      </c:pivotFmt>
      <c:pivotFmt>
        <c:idx val="16"/>
        <c:spPr>
          <a:solidFill>
            <a:srgbClr val="0C4876"/>
          </a:solidFill>
          <a:ln>
            <a:noFill/>
          </a:ln>
          <a:effectLst/>
        </c:spPr>
        <c:dLbl>
          <c:idx val="0"/>
          <c:layout>
            <c:manualLayout>
              <c:x val="-7.0771408351026441E-3"/>
              <c:y val="-3.3613445378151259E-2"/>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7"/>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1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1.0660679923027487E-2"/>
              <c:y val="1.2605042016806704E-2"/>
            </c:manualLayout>
          </c:layout>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9"/>
        <c:spPr>
          <a:solidFill>
            <a:srgbClr val="FD9241"/>
          </a:solidFill>
          <a:ln>
            <a:noFill/>
          </a:ln>
          <a:effectLst/>
        </c:spPr>
        <c:dLbl>
          <c:idx val="0"/>
          <c:layout>
            <c:manualLayout>
              <c:x val="4.246284501061571E-3"/>
              <c:y val="-3.3613445378151259E-2"/>
            </c:manualLayout>
          </c:layout>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2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dLbl>
          <c:idx val="0"/>
          <c:layout>
            <c:manualLayout>
              <c:x val="4.6709129511677182E-2"/>
              <c:y val="-4.2016806722689074E-3"/>
            </c:manualLayout>
          </c:layout>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21"/>
        <c:spPr>
          <a:solidFill>
            <a:srgbClr val="FFD29E"/>
          </a:solidFill>
          <a:ln>
            <a:noFill/>
          </a:ln>
          <a:effectLst/>
        </c:spPr>
        <c:dLbl>
          <c:idx val="0"/>
          <c:layout>
            <c:manualLayout>
              <c:x val="2.264685067232838E-2"/>
              <c:y val="-2.1008403361344616E-2"/>
            </c:manualLayout>
          </c:layout>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22"/>
        <c:spPr>
          <a:solidFill>
            <a:srgbClr val="019EDE"/>
          </a:solidFill>
          <a:ln>
            <a:noFill/>
          </a:ln>
          <a:effectLst/>
        </c:spPr>
      </c:pivotFmt>
      <c:pivotFmt>
        <c:idx val="23"/>
        <c:spPr>
          <a:solidFill>
            <a:srgbClr val="F46F0E"/>
          </a:solidFill>
          <a:ln>
            <a:noFill/>
          </a:ln>
          <a:effectLst/>
        </c:spPr>
        <c:dLbl>
          <c:idx val="0"/>
          <c:layout>
            <c:manualLayout>
              <c:x val="-0.2357518700156066"/>
              <c:y val="-2.0793950850661626E-2"/>
            </c:manualLayout>
          </c:layout>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Lst>
        </c:dLbl>
      </c:pivotFmt>
      <c:pivotFmt>
        <c:idx val="24"/>
        <c:spPr>
          <a:solidFill>
            <a:srgbClr val="0C4876"/>
          </a:solidFill>
          <a:ln>
            <a:noFill/>
          </a:ln>
          <a:effectLst/>
        </c:spPr>
        <c:dLbl>
          <c:idx val="0"/>
          <c:layout>
            <c:manualLayout>
              <c:x val="-7.0771408351026441E-3"/>
              <c:y val="-3.3613445378151259E-2"/>
            </c:manualLayout>
          </c:layout>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s>
    <c:plotArea>
      <c:layout>
        <c:manualLayout>
          <c:layoutTarget val="inner"/>
          <c:xMode val="edge"/>
          <c:yMode val="edge"/>
          <c:x val="0.22781951619104937"/>
          <c:y val="0.17146297889234435"/>
          <c:w val="0.48307416434504474"/>
          <c:h val="0.80827483550857515"/>
        </c:manualLayout>
      </c:layout>
      <c:pieChart>
        <c:varyColors val="1"/>
        <c:ser>
          <c:idx val="0"/>
          <c:order val="0"/>
          <c:tx>
            <c:strRef>
              <c:f>Pivots!$AF$2</c:f>
              <c:strCache>
                <c:ptCount val="1"/>
                <c:pt idx="0">
                  <c:v>Total</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ACDF-2B4B-B80F-85ADDC224043}"/>
              </c:ext>
            </c:extLst>
          </c:dPt>
          <c:dPt>
            <c:idx val="1"/>
            <c:bubble3D val="0"/>
            <c:spPr>
              <a:solidFill>
                <a:srgbClr val="FD9241"/>
              </a:solidFill>
              <a:ln>
                <a:noFill/>
              </a:ln>
              <a:effectLst/>
            </c:spPr>
            <c:extLst>
              <c:ext xmlns:c16="http://schemas.microsoft.com/office/drawing/2014/chart" uri="{C3380CC4-5D6E-409C-BE32-E72D297353CC}">
                <c16:uniqueId val="{00000003-ACDF-2B4B-B80F-85ADDC224043}"/>
              </c:ext>
            </c:extLst>
          </c:dPt>
          <c:dPt>
            <c:idx val="2"/>
            <c:bubble3D val="0"/>
            <c:spPr>
              <a:solidFill>
                <a:srgbClr val="FFD29E"/>
              </a:solidFill>
              <a:ln>
                <a:noFill/>
              </a:ln>
              <a:effectLst/>
            </c:spPr>
            <c:extLst>
              <c:ext xmlns:c16="http://schemas.microsoft.com/office/drawing/2014/chart" uri="{C3380CC4-5D6E-409C-BE32-E72D297353CC}">
                <c16:uniqueId val="{00000005-ACDF-2B4B-B80F-85ADDC224043}"/>
              </c:ext>
            </c:extLst>
          </c:dPt>
          <c:dPt>
            <c:idx val="3"/>
            <c:bubble3D val="0"/>
            <c:spPr>
              <a:solidFill>
                <a:srgbClr val="F46F0E"/>
              </a:solidFill>
              <a:ln>
                <a:noFill/>
              </a:ln>
              <a:effectLst/>
            </c:spPr>
            <c:extLst>
              <c:ext xmlns:c16="http://schemas.microsoft.com/office/drawing/2014/chart" uri="{C3380CC4-5D6E-409C-BE32-E72D297353CC}">
                <c16:uniqueId val="{00000007-ACDF-2B4B-B80F-85ADDC224043}"/>
              </c:ext>
            </c:extLst>
          </c:dPt>
          <c:dPt>
            <c:idx val="4"/>
            <c:bubble3D val="0"/>
            <c:spPr>
              <a:solidFill>
                <a:srgbClr val="0C4876"/>
              </a:solidFill>
              <a:ln>
                <a:noFill/>
              </a:ln>
              <a:effectLst/>
            </c:spPr>
            <c:extLst>
              <c:ext xmlns:c16="http://schemas.microsoft.com/office/drawing/2014/chart" uri="{C3380CC4-5D6E-409C-BE32-E72D297353CC}">
                <c16:uniqueId val="{00000009-ACDF-2B4B-B80F-85ADDC224043}"/>
              </c:ext>
            </c:extLst>
          </c:dPt>
          <c:dPt>
            <c:idx val="5"/>
            <c:bubble3D val="0"/>
            <c:extLst>
              <c:ext xmlns:c16="http://schemas.microsoft.com/office/drawing/2014/chart" uri="{C3380CC4-5D6E-409C-BE32-E72D297353CC}">
                <c16:uniqueId val="{0000000B-ACDF-2B4B-B80F-85ADDC224043}"/>
              </c:ext>
            </c:extLst>
          </c:dPt>
          <c:dPt>
            <c:idx val="6"/>
            <c:bubble3D val="0"/>
            <c:extLst>
              <c:ext xmlns:c16="http://schemas.microsoft.com/office/drawing/2014/chart" uri="{C3380CC4-5D6E-409C-BE32-E72D297353CC}">
                <c16:uniqueId val="{0000000D-ACDF-2B4B-B80F-85ADDC224043}"/>
              </c:ext>
            </c:extLst>
          </c:dPt>
          <c:dPt>
            <c:idx val="7"/>
            <c:bubble3D val="0"/>
            <c:extLst>
              <c:ext xmlns:c16="http://schemas.microsoft.com/office/drawing/2014/chart" uri="{C3380CC4-5D6E-409C-BE32-E72D297353CC}">
                <c16:uniqueId val="{0000000E-ACDF-2B4B-B80F-85ADDC224043}"/>
              </c:ext>
            </c:extLst>
          </c:dPt>
          <c:dPt>
            <c:idx val="8"/>
            <c:bubble3D val="0"/>
            <c:extLst>
              <c:ext xmlns:c16="http://schemas.microsoft.com/office/drawing/2014/chart" uri="{C3380CC4-5D6E-409C-BE32-E72D297353CC}">
                <c16:uniqueId val="{0000000F-ACDF-2B4B-B80F-85ADDC224043}"/>
              </c:ext>
            </c:extLst>
          </c:dPt>
          <c:dPt>
            <c:idx val="9"/>
            <c:bubble3D val="0"/>
            <c:extLst>
              <c:ext xmlns:c16="http://schemas.microsoft.com/office/drawing/2014/chart" uri="{C3380CC4-5D6E-409C-BE32-E72D297353CC}">
                <c16:uniqueId val="{00000010-ACDF-2B4B-B80F-85ADDC224043}"/>
              </c:ext>
            </c:extLst>
          </c:dPt>
          <c:dPt>
            <c:idx val="10"/>
            <c:bubble3D val="0"/>
            <c:extLst>
              <c:ext xmlns:c16="http://schemas.microsoft.com/office/drawing/2014/chart" uri="{C3380CC4-5D6E-409C-BE32-E72D297353CC}">
                <c16:uniqueId val="{00000011-ACDF-2B4B-B80F-85ADDC224043}"/>
              </c:ext>
            </c:extLst>
          </c:dPt>
          <c:dPt>
            <c:idx val="11"/>
            <c:bubble3D val="0"/>
            <c:extLst>
              <c:ext xmlns:c16="http://schemas.microsoft.com/office/drawing/2014/chart" uri="{C3380CC4-5D6E-409C-BE32-E72D297353CC}">
                <c16:uniqueId val="{00000012-ACDF-2B4B-B80F-85ADDC224043}"/>
              </c:ext>
            </c:extLst>
          </c:dPt>
          <c:dLbls>
            <c:dLbl>
              <c:idx val="0"/>
              <c:layout>
                <c:manualLayout>
                  <c:x val="1.0660679923027487E-2"/>
                  <c:y val="1.260504201680670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CDF-2B4B-B80F-85ADDC224043}"/>
                </c:ext>
              </c:extLst>
            </c:dLbl>
            <c:dLbl>
              <c:idx val="1"/>
              <c:layout>
                <c:manualLayout>
                  <c:x val="4.246284501061571E-3"/>
                  <c:y val="-3.361344537815125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CDF-2B4B-B80F-85ADDC224043}"/>
                </c:ext>
              </c:extLst>
            </c:dLbl>
            <c:dLbl>
              <c:idx val="2"/>
              <c:layout>
                <c:manualLayout>
                  <c:x val="2.264685067232838E-2"/>
                  <c:y val="-2.100840336134461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CDF-2B4B-B80F-85ADDC224043}"/>
                </c:ext>
              </c:extLst>
            </c:dLbl>
            <c:dLbl>
              <c:idx val="3"/>
              <c:layout>
                <c:manualLayout>
                  <c:x val="-0.2357518700156066"/>
                  <c:y val="-2.0793950850661626E-2"/>
                </c:manualLayout>
              </c:layout>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7-ACDF-2B4B-B80F-85ADDC224043}"/>
                </c:ext>
              </c:extLst>
            </c:dLbl>
            <c:dLbl>
              <c:idx val="4"/>
              <c:layout>
                <c:manualLayout>
                  <c:x val="-7.0771408351026441E-3"/>
                  <c:y val="-3.361344537815125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CDF-2B4B-B80F-85ADDC224043}"/>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outEnd"/>
            <c:showLegendKey val="0"/>
            <c:showVal val="0"/>
            <c:showCatName val="1"/>
            <c:showSerName val="0"/>
            <c:showPercent val="1"/>
            <c:showBubbleSize val="0"/>
            <c:showLeaderLines val="1"/>
            <c:leaderLines>
              <c:spPr>
                <a:ln w="9525">
                  <a:solidFill>
                    <a:srgbClr val="454545">
                      <a:lumMod val="60000"/>
                      <a:lumOff val="40000"/>
                    </a:srgbClr>
                  </a:solidFill>
                </a:ln>
                <a:effectLst/>
              </c:spPr>
            </c:leaderLines>
            <c:extLst>
              <c:ext xmlns:c15="http://schemas.microsoft.com/office/drawing/2012/chart" uri="{CE6537A1-D6FC-4f65-9D91-7224C49458BB}"/>
            </c:extLst>
          </c:dLbls>
          <c:cat>
            <c:strRef>
              <c:f>Pivots!$AE$3:$AE$8</c:f>
              <c:strCache>
                <c:ptCount val="5"/>
                <c:pt idx="0">
                  <c:v>Academic</c:v>
                </c:pt>
                <c:pt idx="1">
                  <c:v>Biotech</c:v>
                </c:pt>
                <c:pt idx="2">
                  <c:v>Other</c:v>
                </c:pt>
                <c:pt idx="3">
                  <c:v>Pharma</c:v>
                </c:pt>
                <c:pt idx="4">
                  <c:v>RCPA</c:v>
                </c:pt>
              </c:strCache>
            </c:strRef>
          </c:cat>
          <c:val>
            <c:numRef>
              <c:f>Pivots!$AF$3:$AF$8</c:f>
              <c:numCache>
                <c:formatCode>General</c:formatCode>
                <c:ptCount val="5"/>
                <c:pt idx="0">
                  <c:v>6</c:v>
                </c:pt>
                <c:pt idx="1">
                  <c:v>7</c:v>
                </c:pt>
                <c:pt idx="2">
                  <c:v>7</c:v>
                </c:pt>
                <c:pt idx="3">
                  <c:v>28</c:v>
                </c:pt>
                <c:pt idx="4">
                  <c:v>24</c:v>
                </c:pt>
              </c:numCache>
            </c:numRef>
          </c:val>
          <c:extLst>
            <c:ext xmlns:c16="http://schemas.microsoft.com/office/drawing/2014/chart" uri="{C3380CC4-5D6E-409C-BE32-E72D297353CC}">
              <c16:uniqueId val="{00000013-ACDF-2B4B-B80F-85ADDC224043}"/>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extLst/>
  </c:chart>
  <c:spPr>
    <a:solidFill>
      <a:schemeClr val="bg1"/>
    </a:solidFill>
    <a:ln w="9525" cap="flat" cmpd="sng" algn="ctr">
      <a:solidFill>
        <a:sysClr val="window" lastClr="FFFFFF">
          <a:lumMod val="85000"/>
        </a:sys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pivotSource>
    <c:name>[MSAC Application Tracker - 18 Nov 2024.xlsx]Pivots!PivotTable11</c:name>
    <c:fmtId val="13"/>
  </c:pivotSource>
  <c:chart>
    <c:title>
      <c:tx>
        <c:rich>
          <a:bodyPr rot="0" spcFirstLastPara="1" vertOverflow="ellipsis" vert="horz" wrap="square" anchor="ctr" anchorCtr="1"/>
          <a:lstStyle/>
          <a:p>
            <a:pPr>
              <a:defRPr sz="2000" b="0" i="0" u="none" strike="noStrike" kern="1200" spc="0" baseline="0">
                <a:solidFill>
                  <a:schemeClr val="tx1"/>
                </a:solidFill>
                <a:latin typeface="Calibri" panose="020F0502020204030204" pitchFamily="34" charset="0"/>
                <a:ea typeface="+mn-ea"/>
                <a:cs typeface="Calibri" panose="020F0502020204030204" pitchFamily="34" charset="0"/>
              </a:defRPr>
            </a:pPr>
            <a:r>
              <a:rPr lang="en-GB" sz="2000" b="1">
                <a:solidFill>
                  <a:schemeClr val="tx1"/>
                </a:solidFill>
              </a:rPr>
              <a:t>New Applications and</a:t>
            </a:r>
            <a:r>
              <a:rPr lang="en-GB" sz="2000" b="1" baseline="0">
                <a:solidFill>
                  <a:schemeClr val="tx1"/>
                </a:solidFill>
              </a:rPr>
              <a:t> Positive Outcomes</a:t>
            </a:r>
            <a:endParaRPr lang="en-GB" sz="2000" b="1">
              <a:solidFill>
                <a:schemeClr val="tx1"/>
              </a:solidFill>
            </a:endParaRP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solidFill>
              <a:latin typeface="Calibri" panose="020F0502020204030204" pitchFamily="34" charset="0"/>
              <a:ea typeface="+mn-ea"/>
              <a:cs typeface="Calibri" panose="020F0502020204030204" pitchFamily="34" charset="0"/>
            </a:defRPr>
          </a:pPr>
          <a:endParaRPr lang="en-US"/>
        </a:p>
      </c:txPr>
    </c:title>
    <c:autoTitleDeleted val="0"/>
    <c:pivotFmts>
      <c:pivotFmt>
        <c:idx val="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1"/>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pivotFmt>
      <c:pivotFmt>
        <c:idx val="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ln w="44450" cap="rnd">
            <a:solidFill>
              <a:srgbClr val="F46F0E"/>
            </a:solidFill>
            <a:round/>
          </a:ln>
          <a:effectLst/>
        </c:spPr>
        <c:marker>
          <c:symbol val="circle"/>
          <c:size val="5"/>
          <c:spPr>
            <a:solidFill>
              <a:schemeClr val="accent2"/>
            </a:solidFill>
            <a:ln w="38100">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ln w="44450" cap="rnd">
            <a:solidFill>
              <a:schemeClr val="accent5"/>
            </a:solidFill>
            <a:round/>
          </a:ln>
          <a:effectLst/>
        </c:spPr>
        <c:marker>
          <c:symbol val="circle"/>
          <c:size val="5"/>
          <c:spPr>
            <a:solidFill>
              <a:schemeClr val="accent5"/>
            </a:solidFill>
            <a:ln w="44450">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ln w="44450" cap="rnd">
            <a:solidFill>
              <a:schemeClr val="accent5"/>
            </a:solidFill>
            <a:round/>
          </a:ln>
          <a:effectLst/>
        </c:spPr>
        <c:marker>
          <c:symbol val="circle"/>
          <c:size val="5"/>
          <c:spPr>
            <a:solidFill>
              <a:schemeClr val="accent5"/>
            </a:solidFill>
            <a:ln w="44450">
              <a:solidFill>
                <a:schemeClr val="accent5"/>
              </a:solidFill>
            </a:ln>
            <a:effectLst/>
          </c:spPr>
        </c:marker>
      </c:pivotFmt>
      <c:pivotFmt>
        <c:idx val="7"/>
        <c:spPr>
          <a:ln w="44450" cap="rnd">
            <a:solidFill>
              <a:srgbClr val="F46F0E"/>
            </a:solidFill>
            <a:round/>
          </a:ln>
          <a:effectLst/>
        </c:spPr>
        <c:marker>
          <c:symbol val="circle"/>
          <c:size val="5"/>
          <c:spPr>
            <a:solidFill>
              <a:schemeClr val="accent2"/>
            </a:solidFill>
            <a:ln w="44450">
              <a:solidFill>
                <a:schemeClr val="accent2"/>
              </a:solidFill>
            </a:ln>
            <a:effectLst/>
          </c:spPr>
        </c:marker>
      </c:pivotFmt>
      <c:pivotFmt>
        <c:idx val="8"/>
        <c:spPr>
          <a:ln w="44450" cap="rnd">
            <a:solidFill>
              <a:srgbClr val="F46F0E"/>
            </a:solidFill>
            <a:round/>
          </a:ln>
          <a:effectLst/>
        </c:spPr>
        <c:marker>
          <c:symbol val="circle"/>
          <c:size val="5"/>
          <c:spPr>
            <a:solidFill>
              <a:srgbClr val="F46F0E"/>
            </a:solidFill>
            <a:ln w="38100">
              <a:solidFill>
                <a:srgbClr val="F46F0E"/>
              </a:solidFill>
            </a:ln>
            <a:effectLst/>
          </c:spPr>
        </c:marker>
      </c:pivotFmt>
    </c:pivotFmts>
    <c:plotArea>
      <c:layout/>
      <c:lineChart>
        <c:grouping val="standard"/>
        <c:varyColors val="0"/>
        <c:ser>
          <c:idx val="0"/>
          <c:order val="0"/>
          <c:tx>
            <c:strRef>
              <c:f>Pivots!$CJ$2</c:f>
              <c:strCache>
                <c:ptCount val="1"/>
                <c:pt idx="0">
                  <c:v>New Genetic Testing Applications</c:v>
                </c:pt>
              </c:strCache>
            </c:strRef>
          </c:tx>
          <c:spPr>
            <a:ln w="44450" cap="rnd">
              <a:solidFill>
                <a:srgbClr val="F46F0E"/>
              </a:solidFill>
              <a:round/>
            </a:ln>
            <a:effectLst/>
          </c:spPr>
          <c:marker>
            <c:symbol val="circle"/>
            <c:size val="5"/>
            <c:spPr>
              <a:solidFill>
                <a:schemeClr val="accent2"/>
              </a:solidFill>
              <a:ln w="38100">
                <a:solidFill>
                  <a:schemeClr val="accent2"/>
                </a:solidFill>
              </a:ln>
              <a:effectLst/>
            </c:spPr>
          </c:marker>
          <c:dPt>
            <c:idx val="12"/>
            <c:marker>
              <c:symbol val="circle"/>
              <c:size val="5"/>
              <c:spPr>
                <a:solidFill>
                  <a:schemeClr val="accent2"/>
                </a:solidFill>
                <a:ln w="44450">
                  <a:solidFill>
                    <a:schemeClr val="accent2"/>
                  </a:solidFill>
                </a:ln>
                <a:effectLst/>
              </c:spPr>
            </c:marker>
            <c:bubble3D val="0"/>
            <c:spPr>
              <a:ln w="44450" cap="rnd">
                <a:solidFill>
                  <a:srgbClr val="F46F0E"/>
                </a:solidFill>
                <a:round/>
              </a:ln>
              <a:effectLst/>
            </c:spPr>
            <c:extLst>
              <c:ext xmlns:c16="http://schemas.microsoft.com/office/drawing/2014/chart" uri="{C3380CC4-5D6E-409C-BE32-E72D297353CC}">
                <c16:uniqueId val="{00000005-66F8-0D4F-8F9D-6AD5D7A0B9BE}"/>
              </c:ext>
            </c:extLst>
          </c:dPt>
          <c:dPt>
            <c:idx val="13"/>
            <c:marker>
              <c:symbol val="circle"/>
              <c:size val="5"/>
              <c:spPr>
                <a:solidFill>
                  <a:srgbClr val="F46F0E"/>
                </a:solidFill>
                <a:ln w="38100">
                  <a:solidFill>
                    <a:srgbClr val="F46F0E"/>
                  </a:solidFill>
                </a:ln>
                <a:effectLst/>
              </c:spPr>
            </c:marker>
            <c:bubble3D val="0"/>
            <c:spPr>
              <a:ln w="44450" cap="rnd">
                <a:solidFill>
                  <a:srgbClr val="F46F0E"/>
                </a:solidFill>
                <a:round/>
              </a:ln>
              <a:effectLst/>
            </c:spPr>
            <c:extLst>
              <c:ext xmlns:c16="http://schemas.microsoft.com/office/drawing/2014/chart" uri="{C3380CC4-5D6E-409C-BE32-E72D297353CC}">
                <c16:uniqueId val="{00000006-66F8-0D4F-8F9D-6AD5D7A0B9BE}"/>
              </c:ext>
            </c:extLst>
          </c:dPt>
          <c:cat>
            <c:strRef>
              <c:f>Pivots!$CI$3:$CI$21</c:f>
              <c:strCache>
                <c:ptCount val="18"/>
                <c:pt idx="0">
                  <c:v>2002</c:v>
                </c:pt>
                <c:pt idx="1">
                  <c:v>2004</c:v>
                </c:pt>
                <c:pt idx="2">
                  <c:v>2008</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strCache>
            </c:strRef>
          </c:cat>
          <c:val>
            <c:numRef>
              <c:f>Pivots!$CJ$3:$CJ$21</c:f>
              <c:numCache>
                <c:formatCode>General</c:formatCode>
                <c:ptCount val="18"/>
                <c:pt idx="0">
                  <c:v>1</c:v>
                </c:pt>
                <c:pt idx="1">
                  <c:v>1</c:v>
                </c:pt>
                <c:pt idx="2">
                  <c:v>1</c:v>
                </c:pt>
                <c:pt idx="3">
                  <c:v>2</c:v>
                </c:pt>
                <c:pt idx="4">
                  <c:v>4</c:v>
                </c:pt>
                <c:pt idx="5">
                  <c:v>1</c:v>
                </c:pt>
                <c:pt idx="6">
                  <c:v>2</c:v>
                </c:pt>
                <c:pt idx="7">
                  <c:v>3</c:v>
                </c:pt>
                <c:pt idx="8">
                  <c:v>3</c:v>
                </c:pt>
                <c:pt idx="9">
                  <c:v>3</c:v>
                </c:pt>
                <c:pt idx="10">
                  <c:v>4</c:v>
                </c:pt>
                <c:pt idx="11">
                  <c:v>11</c:v>
                </c:pt>
                <c:pt idx="12">
                  <c:v>12</c:v>
                </c:pt>
                <c:pt idx="13">
                  <c:v>4</c:v>
                </c:pt>
                <c:pt idx="14">
                  <c:v>9</c:v>
                </c:pt>
                <c:pt idx="15">
                  <c:v>4</c:v>
                </c:pt>
                <c:pt idx="16">
                  <c:v>4</c:v>
                </c:pt>
                <c:pt idx="17">
                  <c:v>3</c:v>
                </c:pt>
              </c:numCache>
            </c:numRef>
          </c:val>
          <c:smooth val="0"/>
          <c:extLst>
            <c:ext xmlns:c16="http://schemas.microsoft.com/office/drawing/2014/chart" uri="{C3380CC4-5D6E-409C-BE32-E72D297353CC}">
              <c16:uniqueId val="{00000000-66F8-0D4F-8F9D-6AD5D7A0B9BE}"/>
            </c:ext>
          </c:extLst>
        </c:ser>
        <c:ser>
          <c:idx val="1"/>
          <c:order val="1"/>
          <c:tx>
            <c:strRef>
              <c:f>Pivots!$CK$2</c:f>
              <c:strCache>
                <c:ptCount val="1"/>
                <c:pt idx="0">
                  <c:v>Recommended for funding through MBS</c:v>
                </c:pt>
              </c:strCache>
            </c:strRef>
          </c:tx>
          <c:spPr>
            <a:ln w="44450" cap="rnd">
              <a:solidFill>
                <a:schemeClr val="accent5"/>
              </a:solidFill>
              <a:round/>
            </a:ln>
            <a:effectLst/>
          </c:spPr>
          <c:marker>
            <c:symbol val="circle"/>
            <c:size val="5"/>
            <c:spPr>
              <a:solidFill>
                <a:schemeClr val="accent5"/>
              </a:solidFill>
              <a:ln w="44450">
                <a:solidFill>
                  <a:schemeClr val="accent5"/>
                </a:solidFill>
              </a:ln>
              <a:effectLst/>
            </c:spPr>
          </c:marker>
          <c:cat>
            <c:strRef>
              <c:f>Pivots!$CI$3:$CI$21</c:f>
              <c:strCache>
                <c:ptCount val="18"/>
                <c:pt idx="0">
                  <c:v>2002</c:v>
                </c:pt>
                <c:pt idx="1">
                  <c:v>2004</c:v>
                </c:pt>
                <c:pt idx="2">
                  <c:v>2008</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strCache>
            </c:strRef>
          </c:cat>
          <c:val>
            <c:numRef>
              <c:f>Pivots!$CK$3:$CK$21</c:f>
              <c:numCache>
                <c:formatCode>General</c:formatCode>
                <c:ptCount val="18"/>
                <c:pt idx="0">
                  <c:v>1</c:v>
                </c:pt>
                <c:pt idx="1">
                  <c:v>0</c:v>
                </c:pt>
                <c:pt idx="2">
                  <c:v>1</c:v>
                </c:pt>
                <c:pt idx="3">
                  <c:v>2</c:v>
                </c:pt>
                <c:pt idx="4">
                  <c:v>2</c:v>
                </c:pt>
                <c:pt idx="5">
                  <c:v>0</c:v>
                </c:pt>
                <c:pt idx="6">
                  <c:v>2</c:v>
                </c:pt>
                <c:pt idx="7">
                  <c:v>2</c:v>
                </c:pt>
                <c:pt idx="8">
                  <c:v>3</c:v>
                </c:pt>
                <c:pt idx="9">
                  <c:v>2</c:v>
                </c:pt>
                <c:pt idx="10">
                  <c:v>2</c:v>
                </c:pt>
                <c:pt idx="11">
                  <c:v>8</c:v>
                </c:pt>
                <c:pt idx="12">
                  <c:v>10</c:v>
                </c:pt>
                <c:pt idx="13">
                  <c:v>1</c:v>
                </c:pt>
                <c:pt idx="14">
                  <c:v>6</c:v>
                </c:pt>
                <c:pt idx="15">
                  <c:v>4</c:v>
                </c:pt>
                <c:pt idx="16">
                  <c:v>2</c:v>
                </c:pt>
                <c:pt idx="17">
                  <c:v>0</c:v>
                </c:pt>
              </c:numCache>
            </c:numRef>
          </c:val>
          <c:smooth val="0"/>
          <c:extLst>
            <c:ext xmlns:c16="http://schemas.microsoft.com/office/drawing/2014/chart" uri="{C3380CC4-5D6E-409C-BE32-E72D297353CC}">
              <c16:uniqueId val="{00000001-66F8-0D4F-8F9D-6AD5D7A0B9BE}"/>
            </c:ext>
          </c:extLst>
        </c:ser>
        <c:dLbls>
          <c:showLegendKey val="0"/>
          <c:showVal val="0"/>
          <c:showCatName val="0"/>
          <c:showSerName val="0"/>
          <c:showPercent val="0"/>
          <c:showBubbleSize val="0"/>
        </c:dLbls>
        <c:marker val="1"/>
        <c:smooth val="0"/>
        <c:axId val="804170608"/>
        <c:axId val="803715408"/>
      </c:lineChart>
      <c:catAx>
        <c:axId val="804170608"/>
        <c:scaling>
          <c:orientation val="minMax"/>
        </c:scaling>
        <c:delete val="0"/>
        <c:axPos val="b"/>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sz="1600" b="1"/>
                  <a:t>Year Initiated</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803715408"/>
        <c:crosses val="autoZero"/>
        <c:auto val="1"/>
        <c:lblAlgn val="ctr"/>
        <c:lblOffset val="100"/>
        <c:noMultiLvlLbl val="0"/>
      </c:catAx>
      <c:valAx>
        <c:axId val="803715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sz="1600" b="1"/>
                  <a:t>Number of Applications</a:t>
                </a:r>
              </a:p>
            </c:rich>
          </c:tx>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804170608"/>
        <c:crosses val="autoZero"/>
        <c:crossBetween val="between"/>
      </c:valAx>
      <c:spPr>
        <a:noFill/>
        <a:ln>
          <a:noFill/>
        </a:ln>
        <a:effectLst/>
      </c:spPr>
    </c:plotArea>
    <c:legend>
      <c:legendPos val="b"/>
      <c:layout>
        <c:manualLayout>
          <c:xMode val="edge"/>
          <c:yMode val="edge"/>
          <c:x val="9.5937036933771369E-2"/>
          <c:y val="0.93585865967385085"/>
          <c:w val="0.90406296306622858"/>
          <c:h val="4.5966732220899718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[MSAC Application Tracker - 18 Nov 2024.xlsx]Pivots!PivotTable14</c:name>
    <c:fmtId val="4"/>
  </c:pivotSource>
  <c:chart>
    <c:title>
      <c:tx>
        <c:rich>
          <a:bodyPr rot="0" spcFirstLastPara="1" vertOverflow="ellipsis" vert="horz" wrap="square" anchor="ctr" anchorCtr="1"/>
          <a:lstStyle/>
          <a:p>
            <a:pPr>
              <a:defRPr sz="2000" b="1" i="0" u="none" strike="noStrike" kern="1200" baseline="0">
                <a:solidFill>
                  <a:schemeClr val="tx1"/>
                </a:solidFill>
                <a:latin typeface="+mn-lt"/>
                <a:ea typeface="+mn-ea"/>
                <a:cs typeface="+mn-cs"/>
              </a:defRPr>
            </a:pPr>
            <a:r>
              <a:rPr lang="en-GB"/>
              <a:t>Applications by Applicant Type</a:t>
            </a:r>
          </a:p>
        </c:rich>
      </c:tx>
      <c:layout>
        <c:manualLayout>
          <c:xMode val="edge"/>
          <c:yMode val="edge"/>
          <c:x val="0.32671458273335813"/>
          <c:y val="3.0585679467167098E-2"/>
        </c:manualLayout>
      </c:layout>
      <c:overlay val="0"/>
      <c:spPr>
        <a:noFill/>
        <a:ln>
          <a:noFill/>
        </a:ln>
        <a:effectLst/>
      </c:spPr>
      <c:txPr>
        <a:bodyPr rot="0" spcFirstLastPara="1" vertOverflow="ellipsis" vert="horz" wrap="square" anchor="ctr" anchorCtr="1"/>
        <a:lstStyle/>
        <a:p>
          <a:pPr>
            <a:defRPr sz="2000" b="1" i="0" u="none" strike="noStrike" kern="1200" baseline="0">
              <a:solidFill>
                <a:schemeClr val="tx1"/>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1.0660679923027487E-2"/>
              <c:y val="1.2605042016806704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4.246284501061571E-3"/>
              <c:y val="-3.361344537815125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4.6709129511677182E-2"/>
              <c:y val="-4.2016806722689074E-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2.264685067232838E-2"/>
              <c:y val="-2.1008403361344616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5.2370842179759271E-2"/>
              <c:y val="-1.050420168067227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0.21137727091361813"/>
              <c:y val="-3.7815126050420166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7.0771408351026441E-3"/>
              <c:y val="-3.361344537815125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9"/>
        <c:spPr>
          <a:solidFill>
            <a:srgbClr val="FD9241"/>
          </a:solidFill>
          <a:ln>
            <a:noFill/>
          </a:ln>
          <a:effectLst/>
        </c:spPr>
        <c:dLbl>
          <c:idx val="0"/>
          <c:layout>
            <c:manualLayout>
              <c:x val="1.0660679923027487E-2"/>
              <c:y val="1.2605042016806704E-2"/>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0"/>
        <c:spPr>
          <a:solidFill>
            <a:srgbClr val="FFD29E"/>
          </a:solidFill>
          <a:ln>
            <a:noFill/>
          </a:ln>
          <a:effectLst/>
        </c:spPr>
        <c:dLbl>
          <c:idx val="0"/>
          <c:layout>
            <c:manualLayout>
              <c:x val="4.9997941433791361E-2"/>
              <c:y val="-7.6954473563374771E-3"/>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4.6709129511677182E-2"/>
              <c:y val="-4.2016806722689074E-3"/>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12"/>
        <c:spPr>
          <a:solidFill>
            <a:srgbClr val="F46F0E"/>
          </a:solidFill>
          <a:ln>
            <a:noFill/>
          </a:ln>
          <a:effectLst/>
        </c:spPr>
        <c:dLbl>
          <c:idx val="0"/>
          <c:layout>
            <c:manualLayout>
              <c:x val="-0.18248132444982842"/>
              <c:y val="-7.9323821023451979E-2"/>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
        <c:spPr>
          <a:solidFill>
            <a:srgbClr val="0C4876"/>
          </a:solidFill>
          <a:ln>
            <a:noFill/>
          </a:ln>
          <a:effectLst/>
        </c:spPr>
        <c:dLbl>
          <c:idx val="0"/>
          <c:layout>
            <c:manualLayout>
              <c:x val="-2.115858679429777E-2"/>
              <c:y val="-2.1303379194231371E-2"/>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4"/>
        <c:spPr>
          <a:solidFill>
            <a:srgbClr val="019EDE"/>
          </a:solidFill>
          <a:ln>
            <a:noFill/>
          </a:ln>
          <a:effectLst/>
        </c:spPr>
        <c:dLbl>
          <c:idx val="0"/>
          <c:layout>
            <c:manualLayout>
              <c:x val="6.2091503267973858E-2"/>
              <c:y val="4.3196544276457881E-2"/>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16"/>
        <c:spPr>
          <a:solidFill>
            <a:srgbClr val="FD9241"/>
          </a:solidFill>
          <a:ln>
            <a:noFill/>
          </a:ln>
          <a:effectLst/>
        </c:spPr>
        <c:dLbl>
          <c:idx val="0"/>
          <c:layout>
            <c:manualLayout>
              <c:x val="1.0660679923027487E-2"/>
              <c:y val="1.2605042016806704E-2"/>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7"/>
        <c:spPr>
          <a:solidFill>
            <a:srgbClr val="FFD29E"/>
          </a:solidFill>
          <a:ln>
            <a:noFill/>
          </a:ln>
          <a:effectLst/>
        </c:spPr>
        <c:dLbl>
          <c:idx val="0"/>
          <c:layout>
            <c:manualLayout>
              <c:x val="4.9997941433791361E-2"/>
              <c:y val="-7.6954473563374771E-3"/>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8"/>
        <c:spPr>
          <a:solidFill>
            <a:srgbClr val="019EDE"/>
          </a:solidFill>
          <a:ln>
            <a:noFill/>
          </a:ln>
          <a:effectLst/>
        </c:spPr>
        <c:dLbl>
          <c:idx val="0"/>
          <c:layout>
            <c:manualLayout>
              <c:x val="6.2091503267973858E-2"/>
              <c:y val="4.3196544276457881E-2"/>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9"/>
        <c:spPr>
          <a:solidFill>
            <a:srgbClr val="F46F0E"/>
          </a:solidFill>
          <a:ln>
            <a:noFill/>
          </a:ln>
          <a:effectLst/>
        </c:spPr>
        <c:dLbl>
          <c:idx val="0"/>
          <c:layout>
            <c:manualLayout>
              <c:x val="-0.18248132444982842"/>
              <c:y val="-7.9323821023451979E-2"/>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20"/>
        <c:spPr>
          <a:solidFill>
            <a:srgbClr val="0C4876"/>
          </a:solidFill>
          <a:ln>
            <a:noFill/>
          </a:ln>
          <a:effectLst/>
        </c:spPr>
        <c:dLbl>
          <c:idx val="0"/>
          <c:layout>
            <c:manualLayout>
              <c:x val="-2.115858679429777E-2"/>
              <c:y val="-2.1303379194231371E-2"/>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2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22"/>
        <c:spPr>
          <a:solidFill>
            <a:srgbClr val="FD9241"/>
          </a:solidFill>
          <a:ln>
            <a:noFill/>
          </a:ln>
          <a:effectLst/>
        </c:spPr>
        <c:dLbl>
          <c:idx val="0"/>
          <c:layout>
            <c:manualLayout>
              <c:x val="5.7047396283314723E-3"/>
              <c:y val="-3.9958033852322099E-3"/>
            </c:manualLayout>
          </c:layout>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23"/>
        <c:spPr>
          <a:solidFill>
            <a:srgbClr val="FFD29E"/>
          </a:solidFill>
          <a:ln>
            <a:noFill/>
          </a:ln>
          <a:effectLst/>
        </c:spPr>
        <c:dLbl>
          <c:idx val="0"/>
          <c:layout>
            <c:manualLayout>
              <c:x val="4.9997941433791361E-2"/>
              <c:y val="-7.6954473563374771E-3"/>
            </c:manualLayout>
          </c:layout>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24"/>
        <c:spPr>
          <a:solidFill>
            <a:srgbClr val="019EDE"/>
          </a:solidFill>
          <a:ln>
            <a:noFill/>
          </a:ln>
          <a:effectLst/>
        </c:spPr>
        <c:dLbl>
          <c:idx val="0"/>
          <c:layout>
            <c:manualLayout>
              <c:x val="6.2091503267973858E-2"/>
              <c:y val="4.3196544276457881E-2"/>
            </c:manualLayout>
          </c:layout>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25"/>
        <c:spPr>
          <a:solidFill>
            <a:srgbClr val="F46F0E"/>
          </a:solidFill>
          <a:ln>
            <a:noFill/>
          </a:ln>
          <a:effectLst/>
        </c:spPr>
        <c:dLbl>
          <c:idx val="0"/>
          <c:layout>
            <c:manualLayout>
              <c:x val="-0.18248132444982842"/>
              <c:y val="-7.9323821023451979E-2"/>
            </c:manualLayout>
          </c:layout>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26"/>
        <c:spPr>
          <a:solidFill>
            <a:srgbClr val="0C4876"/>
          </a:solidFill>
          <a:ln>
            <a:noFill/>
          </a:ln>
          <a:effectLst/>
        </c:spPr>
        <c:dLbl>
          <c:idx val="0"/>
          <c:layout>
            <c:manualLayout>
              <c:x val="-2.115858679429777E-2"/>
              <c:y val="-2.1303379194231371E-2"/>
            </c:manualLayout>
          </c:layout>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27"/>
        <c:spPr>
          <a:solidFill>
            <a:srgbClr val="454545">
              <a:lumMod val="60000"/>
              <a:lumOff val="40000"/>
            </a:srgbClr>
          </a:solidFill>
          <a:ln>
            <a:noFill/>
          </a:ln>
          <a:effectLst/>
        </c:spPr>
      </c:pivotFmt>
    </c:pivotFmts>
    <c:plotArea>
      <c:layout>
        <c:manualLayout>
          <c:layoutTarget val="inner"/>
          <c:xMode val="edge"/>
          <c:yMode val="edge"/>
          <c:x val="0.236492363632958"/>
          <c:y val="0.2046647062639263"/>
          <c:w val="0.44790147217324866"/>
          <c:h val="0.75017184977347851"/>
        </c:manualLayout>
      </c:layout>
      <c:pieChart>
        <c:varyColors val="1"/>
        <c:ser>
          <c:idx val="0"/>
          <c:order val="0"/>
          <c:tx>
            <c:strRef>
              <c:f>Pivots!$AT$2</c:f>
              <c:strCache>
                <c:ptCount val="1"/>
                <c:pt idx="0">
                  <c:v>Total</c:v>
                </c:pt>
              </c:strCache>
            </c:strRef>
          </c:tx>
          <c:dPt>
            <c:idx val="0"/>
            <c:bubble3D val="0"/>
            <c:spPr>
              <a:solidFill>
                <a:srgbClr val="FD9241"/>
              </a:solidFill>
              <a:ln>
                <a:noFill/>
              </a:ln>
              <a:effectLst/>
            </c:spPr>
            <c:extLst>
              <c:ext xmlns:c16="http://schemas.microsoft.com/office/drawing/2014/chart" uri="{C3380CC4-5D6E-409C-BE32-E72D297353CC}">
                <c16:uniqueId val="{00000001-D204-1B47-8F2B-4014531EE2F9}"/>
              </c:ext>
            </c:extLst>
          </c:dPt>
          <c:dPt>
            <c:idx val="1"/>
            <c:bubble3D val="0"/>
            <c:spPr>
              <a:solidFill>
                <a:srgbClr val="454545">
                  <a:lumMod val="60000"/>
                  <a:lumOff val="40000"/>
                </a:srgbClr>
              </a:solidFill>
              <a:ln>
                <a:noFill/>
              </a:ln>
              <a:effectLst/>
            </c:spPr>
            <c:extLst>
              <c:ext xmlns:c16="http://schemas.microsoft.com/office/drawing/2014/chart" uri="{C3380CC4-5D6E-409C-BE32-E72D297353CC}">
                <c16:uniqueId val="{00000003-D204-1B47-8F2B-4014531EE2F9}"/>
              </c:ext>
            </c:extLst>
          </c:dPt>
          <c:dPt>
            <c:idx val="2"/>
            <c:bubble3D val="0"/>
            <c:spPr>
              <a:solidFill>
                <a:srgbClr val="FFD29E"/>
              </a:solidFill>
              <a:ln>
                <a:noFill/>
              </a:ln>
              <a:effectLst/>
            </c:spPr>
            <c:extLst>
              <c:ext xmlns:c16="http://schemas.microsoft.com/office/drawing/2014/chart" uri="{C3380CC4-5D6E-409C-BE32-E72D297353CC}">
                <c16:uniqueId val="{00000005-D204-1B47-8F2B-4014531EE2F9}"/>
              </c:ext>
            </c:extLst>
          </c:dPt>
          <c:dPt>
            <c:idx val="3"/>
            <c:bubble3D val="0"/>
            <c:spPr>
              <a:solidFill>
                <a:srgbClr val="019EDE"/>
              </a:solidFill>
              <a:ln>
                <a:noFill/>
              </a:ln>
              <a:effectLst/>
            </c:spPr>
            <c:extLst>
              <c:ext xmlns:c16="http://schemas.microsoft.com/office/drawing/2014/chart" uri="{C3380CC4-5D6E-409C-BE32-E72D297353CC}">
                <c16:uniqueId val="{00000007-D204-1B47-8F2B-4014531EE2F9}"/>
              </c:ext>
            </c:extLst>
          </c:dPt>
          <c:dPt>
            <c:idx val="4"/>
            <c:bubble3D val="0"/>
            <c:spPr>
              <a:solidFill>
                <a:srgbClr val="F46F0E"/>
              </a:solidFill>
              <a:ln>
                <a:noFill/>
              </a:ln>
              <a:effectLst/>
            </c:spPr>
            <c:extLst>
              <c:ext xmlns:c16="http://schemas.microsoft.com/office/drawing/2014/chart" uri="{C3380CC4-5D6E-409C-BE32-E72D297353CC}">
                <c16:uniqueId val="{00000009-D204-1B47-8F2B-4014531EE2F9}"/>
              </c:ext>
            </c:extLst>
          </c:dPt>
          <c:dPt>
            <c:idx val="5"/>
            <c:bubble3D val="0"/>
            <c:spPr>
              <a:solidFill>
                <a:srgbClr val="0C4876"/>
              </a:solidFill>
              <a:ln>
                <a:noFill/>
              </a:ln>
              <a:effectLst/>
            </c:spPr>
            <c:extLst>
              <c:ext xmlns:c16="http://schemas.microsoft.com/office/drawing/2014/chart" uri="{C3380CC4-5D6E-409C-BE32-E72D297353CC}">
                <c16:uniqueId val="{0000000B-D204-1B47-8F2B-4014531EE2F9}"/>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0D-D204-1B47-8F2B-4014531EE2F9}"/>
              </c:ext>
            </c:extLst>
          </c:dPt>
          <c:dPt>
            <c:idx val="7"/>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0F-D204-1B47-8F2B-4014531EE2F9}"/>
              </c:ext>
            </c:extLst>
          </c:dPt>
          <c:dPt>
            <c:idx val="8"/>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11-D204-1B47-8F2B-4014531EE2F9}"/>
              </c:ext>
            </c:extLst>
          </c:dPt>
          <c:dPt>
            <c:idx val="9"/>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13-D204-1B47-8F2B-4014531EE2F9}"/>
              </c:ext>
            </c:extLst>
          </c:dPt>
          <c:dPt>
            <c:idx val="10"/>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15-D204-1B47-8F2B-4014531EE2F9}"/>
              </c:ext>
            </c:extLst>
          </c:dPt>
          <c:dPt>
            <c:idx val="11"/>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17-D204-1B47-8F2B-4014531EE2F9}"/>
              </c:ext>
            </c:extLst>
          </c:dPt>
          <c:dLbls>
            <c:dLbl>
              <c:idx val="0"/>
              <c:layout>
                <c:manualLayout>
                  <c:x val="5.7047396283314723E-3"/>
                  <c:y val="-3.9958033852322099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204-1B47-8F2B-4014531EE2F9}"/>
                </c:ext>
              </c:extLst>
            </c:dLbl>
            <c:dLbl>
              <c:idx val="2"/>
              <c:layout>
                <c:manualLayout>
                  <c:x val="4.9997941433791361E-2"/>
                  <c:y val="-7.695447356337477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204-1B47-8F2B-4014531EE2F9}"/>
                </c:ext>
              </c:extLst>
            </c:dLbl>
            <c:dLbl>
              <c:idx val="3"/>
              <c:layout>
                <c:manualLayout>
                  <c:x val="6.2091503267973858E-2"/>
                  <c:y val="4.319654427645788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204-1B47-8F2B-4014531EE2F9}"/>
                </c:ext>
              </c:extLst>
            </c:dLbl>
            <c:dLbl>
              <c:idx val="4"/>
              <c:layout>
                <c:manualLayout>
                  <c:x val="-0.18248132444982842"/>
                  <c:y val="-7.932382102345197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204-1B47-8F2B-4014531EE2F9}"/>
                </c:ext>
              </c:extLst>
            </c:dLbl>
            <c:dLbl>
              <c:idx val="5"/>
              <c:layout>
                <c:manualLayout>
                  <c:x val="-2.115858679429777E-2"/>
                  <c:y val="-2.13033791942313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204-1B47-8F2B-4014531EE2F9}"/>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outEnd"/>
            <c:showLegendKey val="0"/>
            <c:showVal val="0"/>
            <c:showCatName val="1"/>
            <c:showSerName val="0"/>
            <c:showPercent val="1"/>
            <c:showBubbleSize val="0"/>
            <c:showLeaderLines val="1"/>
            <c:leaderLines>
              <c:spPr>
                <a:ln w="9525">
                  <a:solidFill>
                    <a:srgbClr val="454545">
                      <a:lumMod val="60000"/>
                      <a:lumOff val="40000"/>
                    </a:srgbClr>
                  </a:solidFill>
                </a:ln>
                <a:effectLst/>
              </c:spPr>
            </c:leaderLines>
            <c:extLst>
              <c:ext xmlns:c15="http://schemas.microsoft.com/office/drawing/2012/chart" uri="{CE6537A1-D6FC-4f65-9D91-7224C49458BB}"/>
            </c:extLst>
          </c:dLbls>
          <c:cat>
            <c:strRef>
              <c:f>Pivots!$AS$3:$AS$9</c:f>
              <c:strCache>
                <c:ptCount val="6"/>
                <c:pt idx="0">
                  <c:v>Biotech</c:v>
                </c:pt>
                <c:pt idx="1">
                  <c:v>Department of Health and Aged Care</c:v>
                </c:pt>
                <c:pt idx="2">
                  <c:v>Other</c:v>
                </c:pt>
                <c:pt idx="3">
                  <c:v>Patient Support</c:v>
                </c:pt>
                <c:pt idx="4">
                  <c:v>Pharma</c:v>
                </c:pt>
                <c:pt idx="5">
                  <c:v>RCPA</c:v>
                </c:pt>
              </c:strCache>
            </c:strRef>
          </c:cat>
          <c:val>
            <c:numRef>
              <c:f>Pivots!$AT$3:$AT$9</c:f>
              <c:numCache>
                <c:formatCode>General</c:formatCode>
                <c:ptCount val="6"/>
                <c:pt idx="0">
                  <c:v>1</c:v>
                </c:pt>
                <c:pt idx="1">
                  <c:v>3</c:v>
                </c:pt>
                <c:pt idx="2">
                  <c:v>2</c:v>
                </c:pt>
                <c:pt idx="3">
                  <c:v>2</c:v>
                </c:pt>
                <c:pt idx="4">
                  <c:v>11</c:v>
                </c:pt>
                <c:pt idx="5">
                  <c:v>2</c:v>
                </c:pt>
              </c:numCache>
            </c:numRef>
          </c:val>
          <c:extLst>
            <c:ext xmlns:c16="http://schemas.microsoft.com/office/drawing/2014/chart" uri="{C3380CC4-5D6E-409C-BE32-E72D297353CC}">
              <c16:uniqueId val="{00000018-0892-1747-9702-624392842073}"/>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extLst/>
  </c:chart>
  <c:spPr>
    <a:solidFill>
      <a:schemeClr val="bg1"/>
    </a:solidFill>
    <a:ln w="9525" cap="flat" cmpd="sng" algn="ctr">
      <a:solidFill>
        <a:sysClr val="window" lastClr="FFFFFF">
          <a:lumMod val="85000"/>
        </a:sys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pivotSource>
    <c:name>[MSAC Application Tracker - 18 Nov 2024.xlsx]Pivots!PivotTable3</c:name>
    <c:fmtId val="12"/>
  </c:pivotSource>
  <c:chart>
    <c:title>
      <c:tx>
        <c:rich>
          <a:bodyPr rot="0" spcFirstLastPara="1" vertOverflow="ellipsis" vert="horz" wrap="square" anchor="ctr" anchorCtr="1"/>
          <a:lstStyle/>
          <a:p>
            <a:pPr>
              <a:defRPr sz="2000" b="1" i="0" u="none" strike="noStrike" kern="1200" spc="0" baseline="0">
                <a:solidFill>
                  <a:schemeClr val="tx1"/>
                </a:solidFill>
                <a:latin typeface="Calibri" panose="020F0502020204030204" pitchFamily="34" charset="0"/>
                <a:ea typeface="+mn-ea"/>
                <a:cs typeface="Calibri" panose="020F0502020204030204" pitchFamily="34" charset="0"/>
              </a:defRPr>
            </a:pPr>
            <a:r>
              <a:rPr lang="en-GB" sz="2000" b="1">
                <a:solidFill>
                  <a:schemeClr val="tx1"/>
                </a:solidFill>
              </a:rPr>
              <a:t>MSAC Outcomes</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solidFill>
              <a:latin typeface="Calibri" panose="020F0502020204030204" pitchFamily="34" charset="0"/>
              <a:ea typeface="+mn-ea"/>
              <a:cs typeface="Calibri" panose="020F0502020204030204" pitchFamily="34" charset="0"/>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rgbClr val="0C487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rgbClr val="0432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6.1275726402112214E-2"/>
          <c:y val="9.3080523012221542E-2"/>
          <c:w val="0.90956853016082462"/>
          <c:h val="0.71125146262390915"/>
        </c:manualLayout>
      </c:layout>
      <c:barChart>
        <c:barDir val="col"/>
        <c:grouping val="stacked"/>
        <c:varyColors val="0"/>
        <c:ser>
          <c:idx val="0"/>
          <c:order val="0"/>
          <c:tx>
            <c:strRef>
              <c:f>Pivots!$BF$2:$BF$3</c:f>
              <c:strCache>
                <c:ptCount val="1"/>
                <c:pt idx="0">
                  <c:v>Deferred decision</c:v>
                </c:pt>
              </c:strCache>
            </c:strRef>
          </c:tx>
          <c:spPr>
            <a:solidFill>
              <a:schemeClr val="accent1"/>
            </a:solidFill>
            <a:ln>
              <a:noFill/>
            </a:ln>
            <a:effectLst/>
          </c:spPr>
          <c:invertIfNegative val="0"/>
          <c:cat>
            <c:strRef>
              <c:f>Pivots!$BE$4:$BE$21</c:f>
              <c:strCache>
                <c:ptCount val="17"/>
                <c:pt idx="0">
                  <c:v>2002</c:v>
                </c:pt>
                <c:pt idx="1">
                  <c:v>2004</c:v>
                </c:pt>
                <c:pt idx="2">
                  <c:v>2009</c:v>
                </c:pt>
                <c:pt idx="3">
                  <c:v>2011</c:v>
                </c:pt>
                <c:pt idx="4">
                  <c:v>2012</c:v>
                </c:pt>
                <c:pt idx="5">
                  <c:v>2013</c:v>
                </c:pt>
                <c:pt idx="6">
                  <c:v>2014</c:v>
                </c:pt>
                <c:pt idx="7">
                  <c:v>2016</c:v>
                </c:pt>
                <c:pt idx="8">
                  <c:v>2017</c:v>
                </c:pt>
                <c:pt idx="9">
                  <c:v>2018</c:v>
                </c:pt>
                <c:pt idx="10">
                  <c:v>2019</c:v>
                </c:pt>
                <c:pt idx="11">
                  <c:v>2020</c:v>
                </c:pt>
                <c:pt idx="12">
                  <c:v>2021</c:v>
                </c:pt>
                <c:pt idx="13">
                  <c:v>2022</c:v>
                </c:pt>
                <c:pt idx="14">
                  <c:v>2023</c:v>
                </c:pt>
                <c:pt idx="15">
                  <c:v>2024</c:v>
                </c:pt>
                <c:pt idx="16">
                  <c:v>N/A</c:v>
                </c:pt>
              </c:strCache>
            </c:strRef>
          </c:cat>
          <c:val>
            <c:numRef>
              <c:f>Pivots!$BF$4:$BF$21</c:f>
              <c:numCache>
                <c:formatCode>General</c:formatCode>
                <c:ptCount val="17"/>
                <c:pt idx="9">
                  <c:v>1</c:v>
                </c:pt>
                <c:pt idx="13">
                  <c:v>1</c:v>
                </c:pt>
              </c:numCache>
            </c:numRef>
          </c:val>
          <c:extLst>
            <c:ext xmlns:c16="http://schemas.microsoft.com/office/drawing/2014/chart" uri="{C3380CC4-5D6E-409C-BE32-E72D297353CC}">
              <c16:uniqueId val="{00000000-53E0-CC4C-BA34-84E6C4BE0EAE}"/>
            </c:ext>
          </c:extLst>
        </c:ser>
        <c:ser>
          <c:idx val="1"/>
          <c:order val="1"/>
          <c:tx>
            <c:strRef>
              <c:f>Pivots!$BG$2:$BG$3</c:f>
              <c:strCache>
                <c:ptCount val="1"/>
                <c:pt idx="0">
                  <c:v>In consultation</c:v>
                </c:pt>
              </c:strCache>
            </c:strRef>
          </c:tx>
          <c:spPr>
            <a:solidFill>
              <a:schemeClr val="accent2"/>
            </a:solidFill>
            <a:ln>
              <a:noFill/>
            </a:ln>
            <a:effectLst/>
          </c:spPr>
          <c:invertIfNegative val="0"/>
          <c:cat>
            <c:strRef>
              <c:f>Pivots!$BE$4:$BE$21</c:f>
              <c:strCache>
                <c:ptCount val="17"/>
                <c:pt idx="0">
                  <c:v>2002</c:v>
                </c:pt>
                <c:pt idx="1">
                  <c:v>2004</c:v>
                </c:pt>
                <c:pt idx="2">
                  <c:v>2009</c:v>
                </c:pt>
                <c:pt idx="3">
                  <c:v>2011</c:v>
                </c:pt>
                <c:pt idx="4">
                  <c:v>2012</c:v>
                </c:pt>
                <c:pt idx="5">
                  <c:v>2013</c:v>
                </c:pt>
                <c:pt idx="6">
                  <c:v>2014</c:v>
                </c:pt>
                <c:pt idx="7">
                  <c:v>2016</c:v>
                </c:pt>
                <c:pt idx="8">
                  <c:v>2017</c:v>
                </c:pt>
                <c:pt idx="9">
                  <c:v>2018</c:v>
                </c:pt>
                <c:pt idx="10">
                  <c:v>2019</c:v>
                </c:pt>
                <c:pt idx="11">
                  <c:v>2020</c:v>
                </c:pt>
                <c:pt idx="12">
                  <c:v>2021</c:v>
                </c:pt>
                <c:pt idx="13">
                  <c:v>2022</c:v>
                </c:pt>
                <c:pt idx="14">
                  <c:v>2023</c:v>
                </c:pt>
                <c:pt idx="15">
                  <c:v>2024</c:v>
                </c:pt>
                <c:pt idx="16">
                  <c:v>N/A</c:v>
                </c:pt>
              </c:strCache>
            </c:strRef>
          </c:cat>
          <c:val>
            <c:numRef>
              <c:f>Pivots!$BG$4:$BG$21</c:f>
              <c:numCache>
                <c:formatCode>General</c:formatCode>
                <c:ptCount val="17"/>
                <c:pt idx="16">
                  <c:v>14</c:v>
                </c:pt>
              </c:numCache>
            </c:numRef>
          </c:val>
          <c:extLst>
            <c:ext xmlns:c16="http://schemas.microsoft.com/office/drawing/2014/chart" uri="{C3380CC4-5D6E-409C-BE32-E72D297353CC}">
              <c16:uniqueId val="{00000001-53E0-CC4C-BA34-84E6C4BE0EAE}"/>
            </c:ext>
          </c:extLst>
        </c:ser>
        <c:ser>
          <c:idx val="2"/>
          <c:order val="2"/>
          <c:tx>
            <c:strRef>
              <c:f>Pivots!$BH$2:$BH$3</c:f>
              <c:strCache>
                <c:ptCount val="1"/>
                <c:pt idx="0">
                  <c:v>N/A</c:v>
                </c:pt>
              </c:strCache>
            </c:strRef>
          </c:tx>
          <c:spPr>
            <a:solidFill>
              <a:schemeClr val="accent3"/>
            </a:solidFill>
            <a:ln>
              <a:noFill/>
            </a:ln>
            <a:effectLst/>
          </c:spPr>
          <c:invertIfNegative val="0"/>
          <c:cat>
            <c:strRef>
              <c:f>Pivots!$BE$4:$BE$21</c:f>
              <c:strCache>
                <c:ptCount val="17"/>
                <c:pt idx="0">
                  <c:v>2002</c:v>
                </c:pt>
                <c:pt idx="1">
                  <c:v>2004</c:v>
                </c:pt>
                <c:pt idx="2">
                  <c:v>2009</c:v>
                </c:pt>
                <c:pt idx="3">
                  <c:v>2011</c:v>
                </c:pt>
                <c:pt idx="4">
                  <c:v>2012</c:v>
                </c:pt>
                <c:pt idx="5">
                  <c:v>2013</c:v>
                </c:pt>
                <c:pt idx="6">
                  <c:v>2014</c:v>
                </c:pt>
                <c:pt idx="7">
                  <c:v>2016</c:v>
                </c:pt>
                <c:pt idx="8">
                  <c:v>2017</c:v>
                </c:pt>
                <c:pt idx="9">
                  <c:v>2018</c:v>
                </c:pt>
                <c:pt idx="10">
                  <c:v>2019</c:v>
                </c:pt>
                <c:pt idx="11">
                  <c:v>2020</c:v>
                </c:pt>
                <c:pt idx="12">
                  <c:v>2021</c:v>
                </c:pt>
                <c:pt idx="13">
                  <c:v>2022</c:v>
                </c:pt>
                <c:pt idx="14">
                  <c:v>2023</c:v>
                </c:pt>
                <c:pt idx="15">
                  <c:v>2024</c:v>
                </c:pt>
                <c:pt idx="16">
                  <c:v>N/A</c:v>
                </c:pt>
              </c:strCache>
            </c:strRef>
          </c:cat>
          <c:val>
            <c:numRef>
              <c:f>Pivots!$BH$4:$BH$21</c:f>
              <c:numCache>
                <c:formatCode>General</c:formatCode>
                <c:ptCount val="17"/>
                <c:pt idx="4">
                  <c:v>1</c:v>
                </c:pt>
              </c:numCache>
            </c:numRef>
          </c:val>
          <c:extLst>
            <c:ext xmlns:c16="http://schemas.microsoft.com/office/drawing/2014/chart" uri="{C3380CC4-5D6E-409C-BE32-E72D297353CC}">
              <c16:uniqueId val="{00000002-53E0-CC4C-BA34-84E6C4BE0EAE}"/>
            </c:ext>
          </c:extLst>
        </c:ser>
        <c:ser>
          <c:idx val="3"/>
          <c:order val="3"/>
          <c:tx>
            <c:strRef>
              <c:f>Pivots!$BI$2:$BI$3</c:f>
              <c:strCache>
                <c:ptCount val="1"/>
                <c:pt idx="0">
                  <c:v>Not supported</c:v>
                </c:pt>
              </c:strCache>
            </c:strRef>
          </c:tx>
          <c:spPr>
            <a:solidFill>
              <a:schemeClr val="accent4"/>
            </a:solidFill>
            <a:ln>
              <a:noFill/>
            </a:ln>
            <a:effectLst/>
          </c:spPr>
          <c:invertIfNegative val="0"/>
          <c:cat>
            <c:strRef>
              <c:f>Pivots!$BE$4:$BE$21</c:f>
              <c:strCache>
                <c:ptCount val="17"/>
                <c:pt idx="0">
                  <c:v>2002</c:v>
                </c:pt>
                <c:pt idx="1">
                  <c:v>2004</c:v>
                </c:pt>
                <c:pt idx="2">
                  <c:v>2009</c:v>
                </c:pt>
                <c:pt idx="3">
                  <c:v>2011</c:v>
                </c:pt>
                <c:pt idx="4">
                  <c:v>2012</c:v>
                </c:pt>
                <c:pt idx="5">
                  <c:v>2013</c:v>
                </c:pt>
                <c:pt idx="6">
                  <c:v>2014</c:v>
                </c:pt>
                <c:pt idx="7">
                  <c:v>2016</c:v>
                </c:pt>
                <c:pt idx="8">
                  <c:v>2017</c:v>
                </c:pt>
                <c:pt idx="9">
                  <c:v>2018</c:v>
                </c:pt>
                <c:pt idx="10">
                  <c:v>2019</c:v>
                </c:pt>
                <c:pt idx="11">
                  <c:v>2020</c:v>
                </c:pt>
                <c:pt idx="12">
                  <c:v>2021</c:v>
                </c:pt>
                <c:pt idx="13">
                  <c:v>2022</c:v>
                </c:pt>
                <c:pt idx="14">
                  <c:v>2023</c:v>
                </c:pt>
                <c:pt idx="15">
                  <c:v>2024</c:v>
                </c:pt>
                <c:pt idx="16">
                  <c:v>N/A</c:v>
                </c:pt>
              </c:strCache>
            </c:strRef>
          </c:cat>
          <c:val>
            <c:numRef>
              <c:f>Pivots!$BI$4:$BI$21</c:f>
              <c:numCache>
                <c:formatCode>General</c:formatCode>
                <c:ptCount val="17"/>
                <c:pt idx="1">
                  <c:v>1</c:v>
                </c:pt>
                <c:pt idx="4">
                  <c:v>1</c:v>
                </c:pt>
                <c:pt idx="5">
                  <c:v>1</c:v>
                </c:pt>
                <c:pt idx="12">
                  <c:v>3</c:v>
                </c:pt>
                <c:pt idx="13">
                  <c:v>1</c:v>
                </c:pt>
              </c:numCache>
            </c:numRef>
          </c:val>
          <c:extLst>
            <c:ext xmlns:c16="http://schemas.microsoft.com/office/drawing/2014/chart" uri="{C3380CC4-5D6E-409C-BE32-E72D297353CC}">
              <c16:uniqueId val="{00000003-53E0-CC4C-BA34-84E6C4BE0EAE}"/>
            </c:ext>
          </c:extLst>
        </c:ser>
        <c:ser>
          <c:idx val="4"/>
          <c:order val="4"/>
          <c:tx>
            <c:strRef>
              <c:f>Pivots!$BJ$2:$BJ$3</c:f>
              <c:strCache>
                <c:ptCount val="1"/>
                <c:pt idx="0">
                  <c:v>Recommended for funding through MBS</c:v>
                </c:pt>
              </c:strCache>
            </c:strRef>
          </c:tx>
          <c:spPr>
            <a:solidFill>
              <a:schemeClr val="accent5"/>
            </a:solidFill>
            <a:ln>
              <a:noFill/>
            </a:ln>
            <a:effectLst/>
          </c:spPr>
          <c:invertIfNegative val="0"/>
          <c:cat>
            <c:strRef>
              <c:f>Pivots!$BE$4:$BE$21</c:f>
              <c:strCache>
                <c:ptCount val="17"/>
                <c:pt idx="0">
                  <c:v>2002</c:v>
                </c:pt>
                <c:pt idx="1">
                  <c:v>2004</c:v>
                </c:pt>
                <c:pt idx="2">
                  <c:v>2009</c:v>
                </c:pt>
                <c:pt idx="3">
                  <c:v>2011</c:v>
                </c:pt>
                <c:pt idx="4">
                  <c:v>2012</c:v>
                </c:pt>
                <c:pt idx="5">
                  <c:v>2013</c:v>
                </c:pt>
                <c:pt idx="6">
                  <c:v>2014</c:v>
                </c:pt>
                <c:pt idx="7">
                  <c:v>2016</c:v>
                </c:pt>
                <c:pt idx="8">
                  <c:v>2017</c:v>
                </c:pt>
                <c:pt idx="9">
                  <c:v>2018</c:v>
                </c:pt>
                <c:pt idx="10">
                  <c:v>2019</c:v>
                </c:pt>
                <c:pt idx="11">
                  <c:v>2020</c:v>
                </c:pt>
                <c:pt idx="12">
                  <c:v>2021</c:v>
                </c:pt>
                <c:pt idx="13">
                  <c:v>2022</c:v>
                </c:pt>
                <c:pt idx="14">
                  <c:v>2023</c:v>
                </c:pt>
                <c:pt idx="15">
                  <c:v>2024</c:v>
                </c:pt>
                <c:pt idx="16">
                  <c:v>N/A</c:v>
                </c:pt>
              </c:strCache>
            </c:strRef>
          </c:cat>
          <c:val>
            <c:numRef>
              <c:f>Pivots!$BJ$4:$BJ$21</c:f>
              <c:numCache>
                <c:formatCode>General</c:formatCode>
                <c:ptCount val="17"/>
                <c:pt idx="0">
                  <c:v>1</c:v>
                </c:pt>
                <c:pt idx="2">
                  <c:v>1</c:v>
                </c:pt>
                <c:pt idx="3">
                  <c:v>1</c:v>
                </c:pt>
                <c:pt idx="5">
                  <c:v>2</c:v>
                </c:pt>
                <c:pt idx="6">
                  <c:v>1</c:v>
                </c:pt>
                <c:pt idx="7">
                  <c:v>3</c:v>
                </c:pt>
                <c:pt idx="8">
                  <c:v>1</c:v>
                </c:pt>
                <c:pt idx="9">
                  <c:v>5</c:v>
                </c:pt>
                <c:pt idx="10">
                  <c:v>8</c:v>
                </c:pt>
                <c:pt idx="11">
                  <c:v>5</c:v>
                </c:pt>
                <c:pt idx="12">
                  <c:v>6</c:v>
                </c:pt>
                <c:pt idx="13">
                  <c:v>8</c:v>
                </c:pt>
                <c:pt idx="14">
                  <c:v>4</c:v>
                </c:pt>
                <c:pt idx="15">
                  <c:v>2</c:v>
                </c:pt>
              </c:numCache>
            </c:numRef>
          </c:val>
          <c:extLst>
            <c:ext xmlns:c16="http://schemas.microsoft.com/office/drawing/2014/chart" uri="{C3380CC4-5D6E-409C-BE32-E72D297353CC}">
              <c16:uniqueId val="{00000004-53E0-CC4C-BA34-84E6C4BE0EAE}"/>
            </c:ext>
          </c:extLst>
        </c:ser>
        <c:dLbls>
          <c:showLegendKey val="0"/>
          <c:showVal val="0"/>
          <c:showCatName val="0"/>
          <c:showSerName val="0"/>
          <c:showPercent val="0"/>
          <c:showBubbleSize val="0"/>
        </c:dLbls>
        <c:gapWidth val="219"/>
        <c:overlap val="100"/>
        <c:axId val="54005744"/>
        <c:axId val="54008016"/>
      </c:barChart>
      <c:catAx>
        <c:axId val="54005744"/>
        <c:scaling>
          <c:orientation val="minMax"/>
        </c:scaling>
        <c:delete val="0"/>
        <c:axPos val="b"/>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sz="1600" b="1"/>
                  <a:t>Year Closed</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54008016"/>
        <c:crosses val="autoZero"/>
        <c:auto val="1"/>
        <c:lblAlgn val="ctr"/>
        <c:lblOffset val="100"/>
        <c:noMultiLvlLbl val="0"/>
      </c:catAx>
      <c:valAx>
        <c:axId val="54008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sz="1600" b="1"/>
                  <a:t>Number of Applications</a:t>
                </a:r>
              </a:p>
            </c:rich>
          </c:tx>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54005744"/>
        <c:crosses val="autoZero"/>
        <c:crossBetween val="between"/>
      </c:valAx>
      <c:spPr>
        <a:noFill/>
        <a:ln>
          <a:noFill/>
        </a:ln>
        <a:effectLst/>
      </c:spPr>
    </c:plotArea>
    <c:legend>
      <c:legendPos val="r"/>
      <c:layout>
        <c:manualLayout>
          <c:xMode val="edge"/>
          <c:yMode val="edge"/>
          <c:x val="0"/>
          <c:y val="0.9200435093463577"/>
          <c:w val="1"/>
          <c:h val="6.5539307009216438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pivotSource>
    <c:name>[MSAC Application Tracker - 18 Nov 2024.xlsx]Pivots!PivotTable5</c:name>
    <c:fmtId val="6"/>
  </c:pivotSource>
  <c:chart>
    <c:title>
      <c:tx>
        <c:rich>
          <a:bodyPr rot="0" spcFirstLastPara="1" vertOverflow="ellipsis" vert="horz" wrap="square" anchor="ctr" anchorCtr="1"/>
          <a:lstStyle/>
          <a:p>
            <a:pPr>
              <a:defRPr sz="2000" b="1" i="0" u="none" strike="noStrike" kern="1200" spc="0" baseline="0">
                <a:solidFill>
                  <a:schemeClr val="tx1"/>
                </a:solidFill>
                <a:latin typeface="Calibri" panose="020F0502020204030204" pitchFamily="34" charset="0"/>
                <a:ea typeface="+mn-ea"/>
                <a:cs typeface="Calibri" panose="020F0502020204030204" pitchFamily="34" charset="0"/>
              </a:defRPr>
            </a:pPr>
            <a:r>
              <a:rPr lang="en-GB" sz="2000" b="1">
                <a:solidFill>
                  <a:schemeClr val="tx1"/>
                </a:solidFill>
              </a:rPr>
              <a:t>MSAC Outcomes</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solidFill>
              <a:latin typeface="Calibri" panose="020F0502020204030204" pitchFamily="34" charset="0"/>
              <a:ea typeface="+mn-ea"/>
              <a:cs typeface="Calibri" panose="020F0502020204030204" pitchFamily="34" charset="0"/>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pivotFmt>
      <c:pivotFmt>
        <c:idx val="16"/>
        <c:spPr>
          <a:solidFill>
            <a:schemeClr val="tx1">
              <a:lumMod val="50000"/>
              <a:lumOff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tx1">
              <a:lumMod val="50000"/>
              <a:lumOff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tx1">
              <a:lumMod val="50000"/>
              <a:lumOff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3">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5.4208366141732287E-2"/>
          <c:y val="0.11104162970630625"/>
          <c:w val="0.92390413385826775"/>
          <c:h val="0.65426119235095626"/>
        </c:manualLayout>
      </c:layout>
      <c:barChart>
        <c:barDir val="col"/>
        <c:grouping val="stacked"/>
        <c:varyColors val="0"/>
        <c:ser>
          <c:idx val="0"/>
          <c:order val="0"/>
          <c:tx>
            <c:strRef>
              <c:f>Pivots!$CA$2:$CA$3</c:f>
              <c:strCache>
                <c:ptCount val="1"/>
                <c:pt idx="0">
                  <c:v>Deferred decision</c:v>
                </c:pt>
              </c:strCache>
            </c:strRef>
          </c:tx>
          <c:spPr>
            <a:solidFill>
              <a:schemeClr val="accent1"/>
            </a:solidFill>
            <a:ln>
              <a:noFill/>
            </a:ln>
            <a:effectLst/>
          </c:spPr>
          <c:invertIfNegative val="0"/>
          <c:cat>
            <c:strRef>
              <c:f>Pivots!$BZ$4:$BZ$12</c:f>
              <c:strCache>
                <c:ptCount val="8"/>
                <c:pt idx="0">
                  <c:v>2014</c:v>
                </c:pt>
                <c:pt idx="1">
                  <c:v>2017</c:v>
                </c:pt>
                <c:pt idx="2">
                  <c:v>2019</c:v>
                </c:pt>
                <c:pt idx="3">
                  <c:v>2020</c:v>
                </c:pt>
                <c:pt idx="4">
                  <c:v>2022</c:v>
                </c:pt>
                <c:pt idx="5">
                  <c:v>2023</c:v>
                </c:pt>
                <c:pt idx="6">
                  <c:v>2024</c:v>
                </c:pt>
                <c:pt idx="7">
                  <c:v>N/A</c:v>
                </c:pt>
              </c:strCache>
            </c:strRef>
          </c:cat>
          <c:val>
            <c:numRef>
              <c:f>Pivots!$CA$4:$CA$12</c:f>
              <c:numCache>
                <c:formatCode>General</c:formatCode>
                <c:ptCount val="8"/>
                <c:pt idx="0">
                  <c:v>1</c:v>
                </c:pt>
              </c:numCache>
            </c:numRef>
          </c:val>
          <c:extLst>
            <c:ext xmlns:c16="http://schemas.microsoft.com/office/drawing/2014/chart" uri="{C3380CC4-5D6E-409C-BE32-E72D297353CC}">
              <c16:uniqueId val="{00000000-ACF5-704E-A27E-7D235902A571}"/>
            </c:ext>
          </c:extLst>
        </c:ser>
        <c:ser>
          <c:idx val="1"/>
          <c:order val="1"/>
          <c:tx>
            <c:strRef>
              <c:f>Pivots!$CB$2:$CB$3</c:f>
              <c:strCache>
                <c:ptCount val="1"/>
                <c:pt idx="0">
                  <c:v>In consultation</c:v>
                </c:pt>
              </c:strCache>
            </c:strRef>
          </c:tx>
          <c:spPr>
            <a:solidFill>
              <a:schemeClr val="accent2"/>
            </a:solidFill>
            <a:ln>
              <a:noFill/>
            </a:ln>
            <a:effectLst/>
          </c:spPr>
          <c:invertIfNegative val="0"/>
          <c:cat>
            <c:strRef>
              <c:f>Pivots!$BZ$4:$BZ$12</c:f>
              <c:strCache>
                <c:ptCount val="8"/>
                <c:pt idx="0">
                  <c:v>2014</c:v>
                </c:pt>
                <c:pt idx="1">
                  <c:v>2017</c:v>
                </c:pt>
                <c:pt idx="2">
                  <c:v>2019</c:v>
                </c:pt>
                <c:pt idx="3">
                  <c:v>2020</c:v>
                </c:pt>
                <c:pt idx="4">
                  <c:v>2022</c:v>
                </c:pt>
                <c:pt idx="5">
                  <c:v>2023</c:v>
                </c:pt>
                <c:pt idx="6">
                  <c:v>2024</c:v>
                </c:pt>
                <c:pt idx="7">
                  <c:v>N/A</c:v>
                </c:pt>
              </c:strCache>
            </c:strRef>
          </c:cat>
          <c:val>
            <c:numRef>
              <c:f>Pivots!$CB$4:$CB$12</c:f>
              <c:numCache>
                <c:formatCode>General</c:formatCode>
                <c:ptCount val="8"/>
                <c:pt idx="7">
                  <c:v>5</c:v>
                </c:pt>
              </c:numCache>
            </c:numRef>
          </c:val>
          <c:extLst>
            <c:ext xmlns:c16="http://schemas.microsoft.com/office/drawing/2014/chart" uri="{C3380CC4-5D6E-409C-BE32-E72D297353CC}">
              <c16:uniqueId val="{00000001-ACF5-704E-A27E-7D235902A571}"/>
            </c:ext>
          </c:extLst>
        </c:ser>
        <c:ser>
          <c:idx val="2"/>
          <c:order val="2"/>
          <c:tx>
            <c:strRef>
              <c:f>Pivots!$CC$2:$CC$3</c:f>
              <c:strCache>
                <c:ptCount val="1"/>
                <c:pt idx="0">
                  <c:v>Not supported</c:v>
                </c:pt>
              </c:strCache>
            </c:strRef>
          </c:tx>
          <c:spPr>
            <a:solidFill>
              <a:schemeClr val="accent4"/>
            </a:solidFill>
            <a:ln>
              <a:noFill/>
            </a:ln>
            <a:effectLst/>
          </c:spPr>
          <c:invertIfNegative val="0"/>
          <c:cat>
            <c:strRef>
              <c:f>Pivots!$BZ$4:$BZ$12</c:f>
              <c:strCache>
                <c:ptCount val="8"/>
                <c:pt idx="0">
                  <c:v>2014</c:v>
                </c:pt>
                <c:pt idx="1">
                  <c:v>2017</c:v>
                </c:pt>
                <c:pt idx="2">
                  <c:v>2019</c:v>
                </c:pt>
                <c:pt idx="3">
                  <c:v>2020</c:v>
                </c:pt>
                <c:pt idx="4">
                  <c:v>2022</c:v>
                </c:pt>
                <c:pt idx="5">
                  <c:v>2023</c:v>
                </c:pt>
                <c:pt idx="6">
                  <c:v>2024</c:v>
                </c:pt>
                <c:pt idx="7">
                  <c:v>N/A</c:v>
                </c:pt>
              </c:strCache>
            </c:strRef>
          </c:cat>
          <c:val>
            <c:numRef>
              <c:f>Pivots!$CC$4:$CC$12</c:f>
              <c:numCache>
                <c:formatCode>General</c:formatCode>
                <c:ptCount val="8"/>
                <c:pt idx="6">
                  <c:v>1</c:v>
                </c:pt>
              </c:numCache>
            </c:numRef>
          </c:val>
          <c:extLst>
            <c:ext xmlns:c16="http://schemas.microsoft.com/office/drawing/2014/chart" uri="{C3380CC4-5D6E-409C-BE32-E72D297353CC}">
              <c16:uniqueId val="{00000002-ACF5-704E-A27E-7D235902A571}"/>
            </c:ext>
          </c:extLst>
        </c:ser>
        <c:ser>
          <c:idx val="3"/>
          <c:order val="3"/>
          <c:tx>
            <c:strRef>
              <c:f>Pivots!$CD$2:$CD$3</c:f>
              <c:strCache>
                <c:ptCount val="1"/>
                <c:pt idx="0">
                  <c:v>Recommended for funding through MBS</c:v>
                </c:pt>
              </c:strCache>
            </c:strRef>
          </c:tx>
          <c:spPr>
            <a:solidFill>
              <a:schemeClr val="accent5"/>
            </a:solidFill>
            <a:ln>
              <a:noFill/>
            </a:ln>
            <a:effectLst/>
          </c:spPr>
          <c:invertIfNegative val="0"/>
          <c:cat>
            <c:strRef>
              <c:f>Pivots!$BZ$4:$BZ$12</c:f>
              <c:strCache>
                <c:ptCount val="8"/>
                <c:pt idx="0">
                  <c:v>2014</c:v>
                </c:pt>
                <c:pt idx="1">
                  <c:v>2017</c:v>
                </c:pt>
                <c:pt idx="2">
                  <c:v>2019</c:v>
                </c:pt>
                <c:pt idx="3">
                  <c:v>2020</c:v>
                </c:pt>
                <c:pt idx="4">
                  <c:v>2022</c:v>
                </c:pt>
                <c:pt idx="5">
                  <c:v>2023</c:v>
                </c:pt>
                <c:pt idx="6">
                  <c:v>2024</c:v>
                </c:pt>
                <c:pt idx="7">
                  <c:v>N/A</c:v>
                </c:pt>
              </c:strCache>
            </c:strRef>
          </c:cat>
          <c:val>
            <c:numRef>
              <c:f>Pivots!$CD$4:$CD$12</c:f>
              <c:numCache>
                <c:formatCode>General</c:formatCode>
                <c:ptCount val="8"/>
                <c:pt idx="1">
                  <c:v>1</c:v>
                </c:pt>
                <c:pt idx="3">
                  <c:v>1</c:v>
                </c:pt>
                <c:pt idx="4">
                  <c:v>2</c:v>
                </c:pt>
                <c:pt idx="5">
                  <c:v>1</c:v>
                </c:pt>
              </c:numCache>
            </c:numRef>
          </c:val>
          <c:extLst>
            <c:ext xmlns:c16="http://schemas.microsoft.com/office/drawing/2014/chart" uri="{C3380CC4-5D6E-409C-BE32-E72D297353CC}">
              <c16:uniqueId val="{00000003-ACF5-704E-A27E-7D235902A571}"/>
            </c:ext>
          </c:extLst>
        </c:ser>
        <c:ser>
          <c:idx val="4"/>
          <c:order val="4"/>
          <c:tx>
            <c:strRef>
              <c:f>Pivots!$CE$2:$CE$3</c:f>
              <c:strCache>
                <c:ptCount val="1"/>
                <c:pt idx="0">
                  <c:v>Recommended for funding through NBS</c:v>
                </c:pt>
              </c:strCache>
            </c:strRef>
          </c:tx>
          <c:spPr>
            <a:solidFill>
              <a:schemeClr val="accent3">
                <a:lumMod val="40000"/>
                <a:lumOff val="60000"/>
              </a:schemeClr>
            </a:solidFill>
            <a:ln>
              <a:noFill/>
            </a:ln>
            <a:effectLst/>
          </c:spPr>
          <c:invertIfNegative val="0"/>
          <c:cat>
            <c:strRef>
              <c:f>Pivots!$BZ$4:$BZ$12</c:f>
              <c:strCache>
                <c:ptCount val="8"/>
                <c:pt idx="0">
                  <c:v>2014</c:v>
                </c:pt>
                <c:pt idx="1">
                  <c:v>2017</c:v>
                </c:pt>
                <c:pt idx="2">
                  <c:v>2019</c:v>
                </c:pt>
                <c:pt idx="3">
                  <c:v>2020</c:v>
                </c:pt>
                <c:pt idx="4">
                  <c:v>2022</c:v>
                </c:pt>
                <c:pt idx="5">
                  <c:v>2023</c:v>
                </c:pt>
                <c:pt idx="6">
                  <c:v>2024</c:v>
                </c:pt>
                <c:pt idx="7">
                  <c:v>N/A</c:v>
                </c:pt>
              </c:strCache>
            </c:strRef>
          </c:cat>
          <c:val>
            <c:numRef>
              <c:f>Pivots!$CE$4:$CE$12</c:f>
              <c:numCache>
                <c:formatCode>General</c:formatCode>
                <c:ptCount val="8"/>
                <c:pt idx="5">
                  <c:v>2</c:v>
                </c:pt>
              </c:numCache>
            </c:numRef>
          </c:val>
          <c:extLst>
            <c:ext xmlns:c16="http://schemas.microsoft.com/office/drawing/2014/chart" uri="{C3380CC4-5D6E-409C-BE32-E72D297353CC}">
              <c16:uniqueId val="{00000000-892D-3746-917B-8079E300CA1F}"/>
            </c:ext>
          </c:extLst>
        </c:ser>
        <c:ser>
          <c:idx val="5"/>
          <c:order val="5"/>
          <c:tx>
            <c:strRef>
              <c:f>Pivots!$CF$2:$CF$3</c:f>
              <c:strCache>
                <c:ptCount val="1"/>
                <c:pt idx="0">
                  <c:v>Recommended for funding through NHRA</c:v>
                </c:pt>
              </c:strCache>
            </c:strRef>
          </c:tx>
          <c:spPr>
            <a:solidFill>
              <a:schemeClr val="accent6"/>
            </a:solidFill>
            <a:ln>
              <a:noFill/>
            </a:ln>
            <a:effectLst/>
          </c:spPr>
          <c:invertIfNegative val="0"/>
          <c:cat>
            <c:strRef>
              <c:f>Pivots!$BZ$4:$BZ$12</c:f>
              <c:strCache>
                <c:ptCount val="8"/>
                <c:pt idx="0">
                  <c:v>2014</c:v>
                </c:pt>
                <c:pt idx="1">
                  <c:v>2017</c:v>
                </c:pt>
                <c:pt idx="2">
                  <c:v>2019</c:v>
                </c:pt>
                <c:pt idx="3">
                  <c:v>2020</c:v>
                </c:pt>
                <c:pt idx="4">
                  <c:v>2022</c:v>
                </c:pt>
                <c:pt idx="5">
                  <c:v>2023</c:v>
                </c:pt>
                <c:pt idx="6">
                  <c:v>2024</c:v>
                </c:pt>
                <c:pt idx="7">
                  <c:v>N/A</c:v>
                </c:pt>
              </c:strCache>
            </c:strRef>
          </c:cat>
          <c:val>
            <c:numRef>
              <c:f>Pivots!$CF$4:$CF$12</c:f>
              <c:numCache>
                <c:formatCode>General</c:formatCode>
                <c:ptCount val="8"/>
                <c:pt idx="3">
                  <c:v>2</c:v>
                </c:pt>
                <c:pt idx="5">
                  <c:v>2</c:v>
                </c:pt>
                <c:pt idx="6">
                  <c:v>2</c:v>
                </c:pt>
              </c:numCache>
            </c:numRef>
          </c:val>
          <c:extLst>
            <c:ext xmlns:c16="http://schemas.microsoft.com/office/drawing/2014/chart" uri="{C3380CC4-5D6E-409C-BE32-E72D297353CC}">
              <c16:uniqueId val="{00000000-049B-8A4B-8908-3EF77C742FF5}"/>
            </c:ext>
          </c:extLst>
        </c:ser>
        <c:ser>
          <c:idx val="6"/>
          <c:order val="6"/>
          <c:tx>
            <c:strRef>
              <c:f>Pivots!$CG$2:$CG$3</c:f>
              <c:strCache>
                <c:ptCount val="1"/>
                <c:pt idx="0">
                  <c:v>Recommended for funding through PBS</c:v>
                </c:pt>
              </c:strCache>
            </c:strRef>
          </c:tx>
          <c:spPr>
            <a:solidFill>
              <a:schemeClr val="tx1">
                <a:lumMod val="50000"/>
                <a:lumOff val="50000"/>
              </a:schemeClr>
            </a:solidFill>
            <a:ln>
              <a:noFill/>
            </a:ln>
            <a:effectLst/>
          </c:spPr>
          <c:invertIfNegative val="0"/>
          <c:cat>
            <c:strRef>
              <c:f>Pivots!$BZ$4:$BZ$12</c:f>
              <c:strCache>
                <c:ptCount val="8"/>
                <c:pt idx="0">
                  <c:v>2014</c:v>
                </c:pt>
                <c:pt idx="1">
                  <c:v>2017</c:v>
                </c:pt>
                <c:pt idx="2">
                  <c:v>2019</c:v>
                </c:pt>
                <c:pt idx="3">
                  <c:v>2020</c:v>
                </c:pt>
                <c:pt idx="4">
                  <c:v>2022</c:v>
                </c:pt>
                <c:pt idx="5">
                  <c:v>2023</c:v>
                </c:pt>
                <c:pt idx="6">
                  <c:v>2024</c:v>
                </c:pt>
                <c:pt idx="7">
                  <c:v>N/A</c:v>
                </c:pt>
              </c:strCache>
            </c:strRef>
          </c:cat>
          <c:val>
            <c:numRef>
              <c:f>Pivots!$CG$4:$CG$12</c:f>
              <c:numCache>
                <c:formatCode>General</c:formatCode>
                <c:ptCount val="8"/>
                <c:pt idx="2">
                  <c:v>1</c:v>
                </c:pt>
              </c:numCache>
            </c:numRef>
          </c:val>
          <c:extLst>
            <c:ext xmlns:c16="http://schemas.microsoft.com/office/drawing/2014/chart" uri="{C3380CC4-5D6E-409C-BE32-E72D297353CC}">
              <c16:uniqueId val="{00000002-049B-8A4B-8908-3EF77C742FF5}"/>
            </c:ext>
          </c:extLst>
        </c:ser>
        <c:dLbls>
          <c:showLegendKey val="0"/>
          <c:showVal val="0"/>
          <c:showCatName val="0"/>
          <c:showSerName val="0"/>
          <c:showPercent val="0"/>
          <c:showBubbleSize val="0"/>
        </c:dLbls>
        <c:gapWidth val="219"/>
        <c:overlap val="100"/>
        <c:axId val="53804624"/>
        <c:axId val="53806352"/>
      </c:barChart>
      <c:catAx>
        <c:axId val="53804624"/>
        <c:scaling>
          <c:orientation val="minMax"/>
        </c:scaling>
        <c:delete val="0"/>
        <c:axPos val="b"/>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sz="1600" b="1"/>
                  <a:t>Year Closed</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53806352"/>
        <c:crosses val="autoZero"/>
        <c:auto val="1"/>
        <c:lblAlgn val="ctr"/>
        <c:lblOffset val="100"/>
        <c:noMultiLvlLbl val="0"/>
      </c:catAx>
      <c:valAx>
        <c:axId val="53806352"/>
        <c:scaling>
          <c:orientation val="minMax"/>
          <c:max val="9"/>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sz="1600" b="1"/>
                  <a:t>Number of Applications</a:t>
                </a:r>
              </a:p>
            </c:rich>
          </c:tx>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53804624"/>
        <c:crosses val="autoZero"/>
        <c:crossBetween val="between"/>
        <c:majorUnit val="1"/>
      </c:valAx>
      <c:spPr>
        <a:noFill/>
        <a:ln>
          <a:noFill/>
        </a:ln>
        <a:effectLst/>
      </c:spPr>
    </c:plotArea>
    <c:legend>
      <c:legendPos val="r"/>
      <c:layout>
        <c:manualLayout>
          <c:xMode val="edge"/>
          <c:yMode val="edge"/>
          <c:x val="5.6146945726342646E-3"/>
          <c:y val="0.87720033764081373"/>
          <c:w val="0.9943853054273657"/>
          <c:h val="0.1027579376977651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pivotSource>
    <c:name>[MSAC Application Tracker - 18 Nov 2024.xlsx]Pivots!PivotTable13</c:name>
    <c:fmtId val="4"/>
  </c:pivotSource>
  <c:chart>
    <c:title>
      <c:tx>
        <c:rich>
          <a:bodyPr rot="0" spcFirstLastPara="1" vertOverflow="ellipsis" vert="horz" wrap="square" anchor="ctr" anchorCtr="1"/>
          <a:lstStyle/>
          <a:p>
            <a:pPr>
              <a:defRPr sz="2000" b="1" i="0" u="none" strike="noStrike" kern="1200" spc="0" baseline="0">
                <a:solidFill>
                  <a:schemeClr val="tx1"/>
                </a:solidFill>
                <a:latin typeface="Calibri" panose="020F0502020204030204" pitchFamily="34" charset="0"/>
                <a:ea typeface="+mn-ea"/>
                <a:cs typeface="Calibri" panose="020F0502020204030204" pitchFamily="34" charset="0"/>
              </a:defRPr>
            </a:pPr>
            <a:r>
              <a:rPr lang="en-GB" sz="2000" b="1">
                <a:solidFill>
                  <a:schemeClr val="tx1"/>
                </a:solidFill>
              </a:rPr>
              <a:t>New Applications and Positive Outcomes</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solidFill>
              <a:latin typeface="Calibri" panose="020F0502020204030204" pitchFamily="34" charset="0"/>
              <a:ea typeface="+mn-ea"/>
              <a:cs typeface="Calibri" panose="020F0502020204030204" pitchFamily="34" charset="0"/>
            </a:defRPr>
          </a:pPr>
          <a:endParaRPr lang="en-US"/>
        </a:p>
      </c:txPr>
    </c:title>
    <c:autoTitleDeleted val="0"/>
    <c:pivotFmts>
      <c:pivotFmt>
        <c:idx val="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1"/>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pivotFmt>
      <c:pivotFmt>
        <c:idx val="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ln w="44450" cap="rnd">
            <a:solidFill>
              <a:srgbClr val="0C4876"/>
            </a:solidFill>
            <a:round/>
          </a:ln>
          <a:effectLst/>
        </c:spPr>
        <c:marker>
          <c:symbol val="circle"/>
          <c:size val="5"/>
          <c:spPr>
            <a:solidFill>
              <a:srgbClr val="0C4876"/>
            </a:solidFill>
            <a:ln w="44450">
              <a:solidFill>
                <a:srgbClr val="0C4876"/>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ln w="44450" cap="rnd">
            <a:solidFill>
              <a:srgbClr val="F46F0E"/>
            </a:solidFill>
            <a:round/>
          </a:ln>
          <a:effectLst/>
        </c:spPr>
        <c:marker>
          <c:symbol val="circle"/>
          <c:size val="5"/>
          <c:spPr>
            <a:solidFill>
              <a:srgbClr val="F46F0E"/>
            </a:solidFill>
            <a:ln w="44450">
              <a:solidFill>
                <a:srgbClr val="F46F0E"/>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Pivots!$CT$2</c:f>
              <c:strCache>
                <c:ptCount val="1"/>
                <c:pt idx="0">
                  <c:v>New Genetic-Related Applications</c:v>
                </c:pt>
              </c:strCache>
            </c:strRef>
          </c:tx>
          <c:spPr>
            <a:ln w="44450" cap="rnd">
              <a:solidFill>
                <a:srgbClr val="0C4876"/>
              </a:solidFill>
              <a:round/>
            </a:ln>
            <a:effectLst/>
          </c:spPr>
          <c:marker>
            <c:symbol val="circle"/>
            <c:size val="5"/>
            <c:spPr>
              <a:solidFill>
                <a:srgbClr val="0C4876"/>
              </a:solidFill>
              <a:ln w="44450">
                <a:solidFill>
                  <a:srgbClr val="0C4876"/>
                </a:solidFill>
              </a:ln>
              <a:effectLst/>
            </c:spPr>
          </c:marker>
          <c:cat>
            <c:strRef>
              <c:f>Pivots!$CS$3:$CS$11</c:f>
              <c:strCache>
                <c:ptCount val="8"/>
                <c:pt idx="0">
                  <c:v>2012</c:v>
                </c:pt>
                <c:pt idx="1">
                  <c:v>2015</c:v>
                </c:pt>
                <c:pt idx="2">
                  <c:v>2019</c:v>
                </c:pt>
                <c:pt idx="3">
                  <c:v>2020</c:v>
                </c:pt>
                <c:pt idx="4">
                  <c:v>2021</c:v>
                </c:pt>
                <c:pt idx="5">
                  <c:v>2022</c:v>
                </c:pt>
                <c:pt idx="6">
                  <c:v>2023</c:v>
                </c:pt>
                <c:pt idx="7">
                  <c:v>2024</c:v>
                </c:pt>
              </c:strCache>
            </c:strRef>
          </c:cat>
          <c:val>
            <c:numRef>
              <c:f>Pivots!$CT$3:$CT$11</c:f>
              <c:numCache>
                <c:formatCode>General</c:formatCode>
                <c:ptCount val="8"/>
                <c:pt idx="0">
                  <c:v>1</c:v>
                </c:pt>
                <c:pt idx="1">
                  <c:v>1</c:v>
                </c:pt>
                <c:pt idx="2">
                  <c:v>2</c:v>
                </c:pt>
                <c:pt idx="3">
                  <c:v>2</c:v>
                </c:pt>
                <c:pt idx="4">
                  <c:v>4</c:v>
                </c:pt>
                <c:pt idx="5">
                  <c:v>4</c:v>
                </c:pt>
                <c:pt idx="6">
                  <c:v>2</c:v>
                </c:pt>
                <c:pt idx="7">
                  <c:v>5</c:v>
                </c:pt>
              </c:numCache>
            </c:numRef>
          </c:val>
          <c:smooth val="0"/>
          <c:extLst>
            <c:ext xmlns:c16="http://schemas.microsoft.com/office/drawing/2014/chart" uri="{C3380CC4-5D6E-409C-BE32-E72D297353CC}">
              <c16:uniqueId val="{00000000-A2C8-6C40-B899-CC6B2A9B1179}"/>
            </c:ext>
          </c:extLst>
        </c:ser>
        <c:ser>
          <c:idx val="1"/>
          <c:order val="1"/>
          <c:tx>
            <c:strRef>
              <c:f>Pivots!$CU$2</c:f>
              <c:strCache>
                <c:ptCount val="1"/>
                <c:pt idx="0">
                  <c:v>Recommended for MBS, PBS, NBS or NHRA</c:v>
                </c:pt>
              </c:strCache>
            </c:strRef>
          </c:tx>
          <c:spPr>
            <a:ln w="44450" cap="rnd">
              <a:solidFill>
                <a:srgbClr val="F46F0E"/>
              </a:solidFill>
              <a:round/>
            </a:ln>
            <a:effectLst/>
          </c:spPr>
          <c:marker>
            <c:symbol val="circle"/>
            <c:size val="5"/>
            <c:spPr>
              <a:solidFill>
                <a:srgbClr val="F46F0E"/>
              </a:solidFill>
              <a:ln w="44450">
                <a:solidFill>
                  <a:srgbClr val="F46F0E"/>
                </a:solidFill>
              </a:ln>
              <a:effectLst/>
            </c:spPr>
          </c:marker>
          <c:cat>
            <c:strRef>
              <c:f>Pivots!$CS$3:$CS$11</c:f>
              <c:strCache>
                <c:ptCount val="8"/>
                <c:pt idx="0">
                  <c:v>2012</c:v>
                </c:pt>
                <c:pt idx="1">
                  <c:v>2015</c:v>
                </c:pt>
                <c:pt idx="2">
                  <c:v>2019</c:v>
                </c:pt>
                <c:pt idx="3">
                  <c:v>2020</c:v>
                </c:pt>
                <c:pt idx="4">
                  <c:v>2021</c:v>
                </c:pt>
                <c:pt idx="5">
                  <c:v>2022</c:v>
                </c:pt>
                <c:pt idx="6">
                  <c:v>2023</c:v>
                </c:pt>
                <c:pt idx="7">
                  <c:v>2024</c:v>
                </c:pt>
              </c:strCache>
            </c:strRef>
          </c:cat>
          <c:val>
            <c:numRef>
              <c:f>Pivots!$CU$3:$CU$11</c:f>
              <c:numCache>
                <c:formatCode>General</c:formatCode>
                <c:ptCount val="8"/>
                <c:pt idx="0">
                  <c:v>0</c:v>
                </c:pt>
                <c:pt idx="1">
                  <c:v>1</c:v>
                </c:pt>
                <c:pt idx="2">
                  <c:v>2</c:v>
                </c:pt>
                <c:pt idx="3">
                  <c:v>2</c:v>
                </c:pt>
                <c:pt idx="4">
                  <c:v>4</c:v>
                </c:pt>
                <c:pt idx="5">
                  <c:v>4</c:v>
                </c:pt>
                <c:pt idx="6">
                  <c:v>1</c:v>
                </c:pt>
                <c:pt idx="7">
                  <c:v>0</c:v>
                </c:pt>
              </c:numCache>
            </c:numRef>
          </c:val>
          <c:smooth val="0"/>
          <c:extLst>
            <c:ext xmlns:c16="http://schemas.microsoft.com/office/drawing/2014/chart" uri="{C3380CC4-5D6E-409C-BE32-E72D297353CC}">
              <c16:uniqueId val="{00000001-A2C8-6C40-B899-CC6B2A9B1179}"/>
            </c:ext>
          </c:extLst>
        </c:ser>
        <c:dLbls>
          <c:showLegendKey val="0"/>
          <c:showVal val="0"/>
          <c:showCatName val="0"/>
          <c:showSerName val="0"/>
          <c:showPercent val="0"/>
          <c:showBubbleSize val="0"/>
        </c:dLbls>
        <c:marker val="1"/>
        <c:smooth val="0"/>
        <c:axId val="827919040"/>
        <c:axId val="827921312"/>
      </c:lineChart>
      <c:catAx>
        <c:axId val="827919040"/>
        <c:scaling>
          <c:orientation val="minMax"/>
        </c:scaling>
        <c:delete val="0"/>
        <c:axPos val="b"/>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sz="1600" b="1"/>
                  <a:t>Year Initiated</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827921312"/>
        <c:crosses val="autoZero"/>
        <c:auto val="1"/>
        <c:lblAlgn val="ctr"/>
        <c:lblOffset val="100"/>
        <c:noMultiLvlLbl val="0"/>
      </c:catAx>
      <c:valAx>
        <c:axId val="827921312"/>
        <c:scaling>
          <c:orientation val="minMax"/>
          <c:max val="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sz="1600" b="1"/>
                  <a:t>Number of Applications</a:t>
                </a:r>
              </a:p>
            </c:rich>
          </c:tx>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827919040"/>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[MSAC Application Tracker - 18 Nov 2024.xlsx]Pivots!PivotTable4</c:name>
    <c:fmtId val="8"/>
  </c:pivotSource>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000" b="1" i="0" u="none" strike="noStrike" kern="1200" spc="0" baseline="0">
                <a:solidFill>
                  <a:sysClr val="windowText" lastClr="000000"/>
                </a:solidFill>
                <a:latin typeface="Calibri" panose="020F0502020204030204" pitchFamily="34" charset="0"/>
                <a:ea typeface="+mn-ea"/>
                <a:cs typeface="Calibri" panose="020F0502020204030204" pitchFamily="34" charset="0"/>
              </a:defRPr>
            </a:pPr>
            <a:r>
              <a:rPr lang="en-US" sz="2000" b="1" i="0" u="none" strike="noStrike" kern="1200" spc="0" baseline="0">
                <a:solidFill>
                  <a:schemeClr val="tx1"/>
                </a:solidFill>
                <a:latin typeface="Calibri" panose="020F0502020204030204" pitchFamily="34" charset="0"/>
                <a:cs typeface="Calibri" panose="020F0502020204030204" pitchFamily="34" charset="0"/>
              </a:rPr>
              <a:t>New Applications and Australian Genomics' Involvement</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000" b="1" i="0" u="none" strike="noStrike" kern="1200" spc="0" baseline="0">
              <a:solidFill>
                <a:sysClr val="windowText" lastClr="000000"/>
              </a:solidFill>
              <a:latin typeface="Calibri" panose="020F0502020204030204" pitchFamily="34" charset="0"/>
              <a:ea typeface="+mn-ea"/>
              <a:cs typeface="Calibri" panose="020F0502020204030204" pitchFamily="34" charset="0"/>
            </a:defRPr>
          </a:pPr>
          <a:endParaRPr lang="en-US"/>
        </a:p>
      </c:txPr>
    </c:title>
    <c:autoTitleDeleted val="0"/>
    <c:pivotFmts>
      <c:pivotFmt>
        <c:idx val="0"/>
        <c:spPr>
          <a:solidFill>
            <a:schemeClr val="accent2"/>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rgbClr val="019EDE"/>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rgbClr val="0C487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rgbClr val="019EDE"/>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rgbClr val="0C487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rgbClr val="019EDE"/>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rgbClr val="0C487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rgbClr val="019EDE"/>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Pivots!$DN$2</c:f>
              <c:strCache>
                <c:ptCount val="1"/>
                <c:pt idx="0">
                  <c:v>New Genetic-Related Applications</c:v>
                </c:pt>
              </c:strCache>
            </c:strRef>
          </c:tx>
          <c:spPr>
            <a:solidFill>
              <a:srgbClr val="0C4876"/>
            </a:solidFill>
            <a:ln>
              <a:noFill/>
            </a:ln>
            <a:effectLst/>
          </c:spPr>
          <c:invertIfNegative val="0"/>
          <c:cat>
            <c:strRef>
              <c:f>Pivots!$DM$3:$DM$11</c:f>
              <c:strCache>
                <c:ptCount val="8"/>
                <c:pt idx="0">
                  <c:v>2012</c:v>
                </c:pt>
                <c:pt idx="1">
                  <c:v>2015</c:v>
                </c:pt>
                <c:pt idx="2">
                  <c:v>2019</c:v>
                </c:pt>
                <c:pt idx="3">
                  <c:v>2020</c:v>
                </c:pt>
                <c:pt idx="4">
                  <c:v>2021</c:v>
                </c:pt>
                <c:pt idx="5">
                  <c:v>2022</c:v>
                </c:pt>
                <c:pt idx="6">
                  <c:v>2023</c:v>
                </c:pt>
                <c:pt idx="7">
                  <c:v>2024</c:v>
                </c:pt>
              </c:strCache>
            </c:strRef>
          </c:cat>
          <c:val>
            <c:numRef>
              <c:f>Pivots!$DN$3:$DN$11</c:f>
              <c:numCache>
                <c:formatCode>General</c:formatCode>
                <c:ptCount val="8"/>
                <c:pt idx="0">
                  <c:v>1</c:v>
                </c:pt>
                <c:pt idx="1">
                  <c:v>1</c:v>
                </c:pt>
                <c:pt idx="2">
                  <c:v>2</c:v>
                </c:pt>
                <c:pt idx="3">
                  <c:v>2</c:v>
                </c:pt>
                <c:pt idx="4">
                  <c:v>4</c:v>
                </c:pt>
                <c:pt idx="5">
                  <c:v>4</c:v>
                </c:pt>
                <c:pt idx="6">
                  <c:v>2</c:v>
                </c:pt>
                <c:pt idx="7">
                  <c:v>5</c:v>
                </c:pt>
              </c:numCache>
            </c:numRef>
          </c:val>
          <c:extLst>
            <c:ext xmlns:c16="http://schemas.microsoft.com/office/drawing/2014/chart" uri="{C3380CC4-5D6E-409C-BE32-E72D297353CC}">
              <c16:uniqueId val="{00000000-4519-4D46-8F46-4CF742F04A7D}"/>
            </c:ext>
          </c:extLst>
        </c:ser>
        <c:ser>
          <c:idx val="1"/>
          <c:order val="1"/>
          <c:tx>
            <c:strRef>
              <c:f>Pivots!$DO$2</c:f>
              <c:strCache>
                <c:ptCount val="1"/>
                <c:pt idx="0">
                  <c:v>Australian Genomics Involved (Consultation)</c:v>
                </c:pt>
              </c:strCache>
            </c:strRef>
          </c:tx>
          <c:spPr>
            <a:solidFill>
              <a:srgbClr val="019EDE"/>
            </a:solidFill>
            <a:ln>
              <a:noFill/>
            </a:ln>
            <a:effectLst/>
          </c:spPr>
          <c:invertIfNegative val="0"/>
          <c:cat>
            <c:strRef>
              <c:f>Pivots!$DM$3:$DM$11</c:f>
              <c:strCache>
                <c:ptCount val="8"/>
                <c:pt idx="0">
                  <c:v>2012</c:v>
                </c:pt>
                <c:pt idx="1">
                  <c:v>2015</c:v>
                </c:pt>
                <c:pt idx="2">
                  <c:v>2019</c:v>
                </c:pt>
                <c:pt idx="3">
                  <c:v>2020</c:v>
                </c:pt>
                <c:pt idx="4">
                  <c:v>2021</c:v>
                </c:pt>
                <c:pt idx="5">
                  <c:v>2022</c:v>
                </c:pt>
                <c:pt idx="6">
                  <c:v>2023</c:v>
                </c:pt>
                <c:pt idx="7">
                  <c:v>2024</c:v>
                </c:pt>
              </c:strCache>
            </c:strRef>
          </c:cat>
          <c:val>
            <c:numRef>
              <c:f>Pivots!$DO$3:$DO$11</c:f>
              <c:numCache>
                <c:formatCode>General</c:formatCode>
                <c:ptCount val="8"/>
                <c:pt idx="0">
                  <c:v>0</c:v>
                </c:pt>
                <c:pt idx="1">
                  <c:v>0</c:v>
                </c:pt>
                <c:pt idx="2">
                  <c:v>0</c:v>
                </c:pt>
                <c:pt idx="3">
                  <c:v>0</c:v>
                </c:pt>
                <c:pt idx="4">
                  <c:v>0</c:v>
                </c:pt>
                <c:pt idx="5">
                  <c:v>1</c:v>
                </c:pt>
                <c:pt idx="6">
                  <c:v>0</c:v>
                </c:pt>
                <c:pt idx="7">
                  <c:v>3</c:v>
                </c:pt>
              </c:numCache>
            </c:numRef>
          </c:val>
          <c:extLst>
            <c:ext xmlns:c16="http://schemas.microsoft.com/office/drawing/2014/chart" uri="{C3380CC4-5D6E-409C-BE32-E72D297353CC}">
              <c16:uniqueId val="{00000001-4519-4D46-8F46-4CF742F04A7D}"/>
            </c:ext>
          </c:extLst>
        </c:ser>
        <c:dLbls>
          <c:showLegendKey val="0"/>
          <c:showVal val="0"/>
          <c:showCatName val="0"/>
          <c:showSerName val="0"/>
          <c:showPercent val="0"/>
          <c:showBubbleSize val="0"/>
        </c:dLbls>
        <c:gapWidth val="219"/>
        <c:overlap val="-27"/>
        <c:axId val="2028345951"/>
        <c:axId val="2028003855"/>
      </c:barChart>
      <c:catAx>
        <c:axId val="2028345951"/>
        <c:scaling>
          <c:orientation val="minMax"/>
        </c:scaling>
        <c:delete val="0"/>
        <c:axPos val="b"/>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a:t>Year Initiated</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2028003855"/>
        <c:crosses val="autoZero"/>
        <c:auto val="1"/>
        <c:lblAlgn val="ctr"/>
        <c:lblOffset val="100"/>
        <c:noMultiLvlLbl val="0"/>
      </c:catAx>
      <c:valAx>
        <c:axId val="202800385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a:t>Number of Applications</a:t>
                </a:r>
              </a:p>
            </c:rich>
          </c:tx>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2028345951"/>
        <c:crosses val="autoZero"/>
        <c:crossBetween val="between"/>
      </c:valAx>
      <c:spPr>
        <a:noFill/>
        <a:ln>
          <a:noFill/>
        </a:ln>
        <a:effectLst/>
      </c:spPr>
    </c:plotArea>
    <c:legend>
      <c:legendPos val="b"/>
      <c:layout>
        <c:manualLayout>
          <c:xMode val="edge"/>
          <c:yMode val="edge"/>
          <c:x val="4.3452080625844103E-2"/>
          <c:y val="0.93460174052491118"/>
          <c:w val="0.94328457729191617"/>
          <c:h val="4.9969222919206122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050">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8">
  <a:schemeClr val="accent5"/>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image" Target="../media/image1.png"/><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 Id="rId9"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editAs="absolute">
    <xdr:from>
      <xdr:col>2</xdr:col>
      <xdr:colOff>245588</xdr:colOff>
      <xdr:row>1</xdr:row>
      <xdr:rowOff>38100</xdr:rowOff>
    </xdr:from>
    <xdr:to>
      <xdr:col>5</xdr:col>
      <xdr:colOff>9571</xdr:colOff>
      <xdr:row>17</xdr:row>
      <xdr:rowOff>152400</xdr:rowOff>
    </xdr:to>
    <xdr:graphicFrame macro="">
      <xdr:nvGraphicFramePr>
        <xdr:cNvPr id="3" name="Chart 2">
          <a:extLst>
            <a:ext uri="{FF2B5EF4-FFF2-40B4-BE49-F238E27FC236}">
              <a16:creationId xmlns:a16="http://schemas.microsoft.com/office/drawing/2014/main" id="{A2341471-F170-E8B3-E0F5-D59BCE9DA5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2133600</xdr:colOff>
      <xdr:row>18</xdr:row>
      <xdr:rowOff>127000</xdr:rowOff>
    </xdr:from>
    <xdr:to>
      <xdr:col>5</xdr:col>
      <xdr:colOff>641495</xdr:colOff>
      <xdr:row>32</xdr:row>
      <xdr:rowOff>101600</xdr:rowOff>
    </xdr:to>
    <mc:AlternateContent xmlns:mc="http://schemas.openxmlformats.org/markup-compatibility/2006" xmlns:a14="http://schemas.microsoft.com/office/drawing/2010/main">
      <mc:Choice Requires="a14">
        <xdr:graphicFrame macro="">
          <xdr:nvGraphicFramePr>
            <xdr:cNvPr id="4" name="Australian Genomics' Role">
              <a:extLst>
                <a:ext uri="{FF2B5EF4-FFF2-40B4-BE49-F238E27FC236}">
                  <a16:creationId xmlns:a16="http://schemas.microsoft.com/office/drawing/2014/main" id="{B19B4A2E-57B3-4B42-EC9C-4DA7AD453DD0}"/>
                </a:ext>
              </a:extLst>
            </xdr:cNvPr>
            <xdr:cNvGraphicFramePr/>
          </xdr:nvGraphicFramePr>
          <xdr:xfrm>
            <a:off x="0" y="0"/>
            <a:ext cx="0" cy="0"/>
          </xdr:xfrm>
          <a:graphic>
            <a:graphicData uri="http://schemas.microsoft.com/office/drawing/2010/slicer">
              <sle:slicer xmlns:sle="http://schemas.microsoft.com/office/drawing/2010/slicer" name="Australian Genomics' Role"/>
            </a:graphicData>
          </a:graphic>
        </xdr:graphicFrame>
      </mc:Choice>
      <mc:Fallback xmlns="">
        <xdr:sp macro="" textlink="">
          <xdr:nvSpPr>
            <xdr:cNvPr id="0" name=""/>
            <xdr:cNvSpPr>
              <a:spLocks noTextEdit="1"/>
            </xdr:cNvSpPr>
          </xdr:nvSpPr>
          <xdr:spPr>
            <a:xfrm>
              <a:off x="3886200" y="3822700"/>
              <a:ext cx="6451600" cy="28194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11</xdr:col>
      <xdr:colOff>575765</xdr:colOff>
      <xdr:row>0</xdr:row>
      <xdr:rowOff>232227</xdr:rowOff>
    </xdr:from>
    <xdr:to>
      <xdr:col>19</xdr:col>
      <xdr:colOff>115358</xdr:colOff>
      <xdr:row>25</xdr:row>
      <xdr:rowOff>72561</xdr:rowOff>
    </xdr:to>
    <xdr:graphicFrame macro="">
      <xdr:nvGraphicFramePr>
        <xdr:cNvPr id="6" name="Chart 5">
          <a:extLst>
            <a:ext uri="{FF2B5EF4-FFF2-40B4-BE49-F238E27FC236}">
              <a16:creationId xmlns:a16="http://schemas.microsoft.com/office/drawing/2014/main" id="{DF7EDB92-8B05-DB77-E39C-CD054B0F878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171450</xdr:colOff>
      <xdr:row>0</xdr:row>
      <xdr:rowOff>215900</xdr:rowOff>
    </xdr:from>
    <xdr:to>
      <xdr:col>28</xdr:col>
      <xdr:colOff>425515</xdr:colOff>
      <xdr:row>21</xdr:row>
      <xdr:rowOff>44450</xdr:rowOff>
    </xdr:to>
    <xdr:graphicFrame macro="">
      <xdr:nvGraphicFramePr>
        <xdr:cNvPr id="7" name="Chart 6">
          <a:extLst>
            <a:ext uri="{FF2B5EF4-FFF2-40B4-BE49-F238E27FC236}">
              <a16:creationId xmlns:a16="http://schemas.microsoft.com/office/drawing/2014/main" id="{D107516D-8BEB-413D-2754-EA053575F8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32</xdr:col>
      <xdr:colOff>222250</xdr:colOff>
      <xdr:row>1</xdr:row>
      <xdr:rowOff>38100</xdr:rowOff>
    </xdr:from>
    <xdr:to>
      <xdr:col>42</xdr:col>
      <xdr:colOff>596900</xdr:colOff>
      <xdr:row>34</xdr:row>
      <xdr:rowOff>50800</xdr:rowOff>
    </xdr:to>
    <xdr:graphicFrame macro="">
      <xdr:nvGraphicFramePr>
        <xdr:cNvPr id="9" name="Chart 8">
          <a:extLst>
            <a:ext uri="{FF2B5EF4-FFF2-40B4-BE49-F238E27FC236}">
              <a16:creationId xmlns:a16="http://schemas.microsoft.com/office/drawing/2014/main" id="{7EA3D203-C1CF-49F8-8C52-5DE1B6BC95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46</xdr:col>
      <xdr:colOff>0</xdr:colOff>
      <xdr:row>1</xdr:row>
      <xdr:rowOff>12700</xdr:rowOff>
    </xdr:from>
    <xdr:to>
      <xdr:col>54</xdr:col>
      <xdr:colOff>152400</xdr:colOff>
      <xdr:row>30</xdr:row>
      <xdr:rowOff>0</xdr:rowOff>
    </xdr:to>
    <xdr:graphicFrame macro="">
      <xdr:nvGraphicFramePr>
        <xdr:cNvPr id="10" name="Chart 9">
          <a:extLst>
            <a:ext uri="{FF2B5EF4-FFF2-40B4-BE49-F238E27FC236}">
              <a16:creationId xmlns:a16="http://schemas.microsoft.com/office/drawing/2014/main" id="{B842C4AE-DDBA-56BB-C2B7-485DB49B26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83</xdr:col>
      <xdr:colOff>508715</xdr:colOff>
      <xdr:row>5</xdr:row>
      <xdr:rowOff>55218</xdr:rowOff>
    </xdr:from>
    <xdr:to>
      <xdr:col>84</xdr:col>
      <xdr:colOff>943808</xdr:colOff>
      <xdr:row>35</xdr:row>
      <xdr:rowOff>134466</xdr:rowOff>
    </xdr:to>
    <xdr:graphicFrame macro="">
      <xdr:nvGraphicFramePr>
        <xdr:cNvPr id="11" name="Chart 10">
          <a:extLst>
            <a:ext uri="{FF2B5EF4-FFF2-40B4-BE49-F238E27FC236}">
              <a16:creationId xmlns:a16="http://schemas.microsoft.com/office/drawing/2014/main" id="{E08F4677-A204-F43F-BEC0-D2A00F57938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64</xdr:col>
      <xdr:colOff>210108</xdr:colOff>
      <xdr:row>1</xdr:row>
      <xdr:rowOff>20080</xdr:rowOff>
    </xdr:from>
    <xdr:to>
      <xdr:col>76</xdr:col>
      <xdr:colOff>611481</xdr:colOff>
      <xdr:row>26</xdr:row>
      <xdr:rowOff>82314</xdr:rowOff>
    </xdr:to>
    <xdr:graphicFrame macro="">
      <xdr:nvGraphicFramePr>
        <xdr:cNvPr id="12" name="Chart 11">
          <a:extLst>
            <a:ext uri="{FF2B5EF4-FFF2-40B4-BE49-F238E27FC236}">
              <a16:creationId xmlns:a16="http://schemas.microsoft.com/office/drawing/2014/main" id="{2A533559-0C1A-C2D7-C110-CBFA631B53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89</xdr:col>
      <xdr:colOff>488574</xdr:colOff>
      <xdr:row>2</xdr:row>
      <xdr:rowOff>85103</xdr:rowOff>
    </xdr:from>
    <xdr:to>
      <xdr:col>94</xdr:col>
      <xdr:colOff>1688969</xdr:colOff>
      <xdr:row>20</xdr:row>
      <xdr:rowOff>116973</xdr:rowOff>
    </xdr:to>
    <xdr:graphicFrame macro="">
      <xdr:nvGraphicFramePr>
        <xdr:cNvPr id="5" name="Chart 4">
          <a:extLst>
            <a:ext uri="{FF2B5EF4-FFF2-40B4-BE49-F238E27FC236}">
              <a16:creationId xmlns:a16="http://schemas.microsoft.com/office/drawing/2014/main" id="{143728C9-40FA-C347-7E9E-FE9BFAF778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99</xdr:col>
      <xdr:colOff>712246</xdr:colOff>
      <xdr:row>1</xdr:row>
      <xdr:rowOff>22781</xdr:rowOff>
    </xdr:from>
    <xdr:to>
      <xdr:col>108</xdr:col>
      <xdr:colOff>754636</xdr:colOff>
      <xdr:row>24</xdr:row>
      <xdr:rowOff>184058</xdr:rowOff>
    </xdr:to>
    <xdr:graphicFrame macro="">
      <xdr:nvGraphicFramePr>
        <xdr:cNvPr id="8" name="Chart 7">
          <a:extLst>
            <a:ext uri="{FF2B5EF4-FFF2-40B4-BE49-F238E27FC236}">
              <a16:creationId xmlns:a16="http://schemas.microsoft.com/office/drawing/2014/main" id="{E3628F8A-8261-7B0C-8766-6FDD4BEB20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119</xdr:col>
      <xdr:colOff>571499</xdr:colOff>
      <xdr:row>3</xdr:row>
      <xdr:rowOff>59449</xdr:rowOff>
    </xdr:from>
    <xdr:to>
      <xdr:col>129</xdr:col>
      <xdr:colOff>322101</xdr:colOff>
      <xdr:row>28</xdr:row>
      <xdr:rowOff>92029</xdr:rowOff>
    </xdr:to>
    <xdr:graphicFrame macro="">
      <xdr:nvGraphicFramePr>
        <xdr:cNvPr id="2" name="Chart 1">
          <a:extLst>
            <a:ext uri="{FF2B5EF4-FFF2-40B4-BE49-F238E27FC236}">
              <a16:creationId xmlns:a16="http://schemas.microsoft.com/office/drawing/2014/main" id="{91F420B9-C16F-F5EF-B0E3-143625AB31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876300</xdr:colOff>
      <xdr:row>6</xdr:row>
      <xdr:rowOff>160867</xdr:rowOff>
    </xdr:from>
    <xdr:to>
      <xdr:col>13</xdr:col>
      <xdr:colOff>203200</xdr:colOff>
      <xdr:row>12</xdr:row>
      <xdr:rowOff>16933</xdr:rowOff>
    </xdr:to>
    <xdr:sp macro="" textlink="">
      <xdr:nvSpPr>
        <xdr:cNvPr id="24" name="Rounded Rectangle 23">
          <a:extLst>
            <a:ext uri="{FF2B5EF4-FFF2-40B4-BE49-F238E27FC236}">
              <a16:creationId xmlns:a16="http://schemas.microsoft.com/office/drawing/2014/main" id="{F66EB224-1345-2013-2D01-CFF9BF04BFBE}"/>
            </a:ext>
          </a:extLst>
        </xdr:cNvPr>
        <xdr:cNvSpPr/>
      </xdr:nvSpPr>
      <xdr:spPr>
        <a:xfrm>
          <a:off x="5659967" y="1380067"/>
          <a:ext cx="6980766" cy="1075266"/>
        </a:xfrm>
        <a:prstGeom prst="roundRect">
          <a:avLst/>
        </a:prstGeom>
        <a:solidFill>
          <a:schemeClr val="bg1"/>
        </a:solidFill>
        <a:ln>
          <a:noFill/>
        </a:ln>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0</xdr:col>
      <xdr:colOff>266700</xdr:colOff>
      <xdr:row>0</xdr:row>
      <xdr:rowOff>178568</xdr:rowOff>
    </xdr:from>
    <xdr:to>
      <xdr:col>2</xdr:col>
      <xdr:colOff>279400</xdr:colOff>
      <xdr:row>6</xdr:row>
      <xdr:rowOff>3721</xdr:rowOff>
    </xdr:to>
    <xdr:pic>
      <xdr:nvPicPr>
        <xdr:cNvPr id="2" name="Picture 1">
          <a:extLst>
            <a:ext uri="{FF2B5EF4-FFF2-40B4-BE49-F238E27FC236}">
              <a16:creationId xmlns:a16="http://schemas.microsoft.com/office/drawing/2014/main" id="{D9413A20-FEAD-0DEA-B71C-37CE3AAB3C55}"/>
            </a:ext>
          </a:extLst>
        </xdr:cNvPr>
        <xdr:cNvPicPr>
          <a:picLocks noChangeAspect="1"/>
        </xdr:cNvPicPr>
      </xdr:nvPicPr>
      <xdr:blipFill>
        <a:blip xmlns:r="http://schemas.openxmlformats.org/officeDocument/2006/relationships" r:embed="rId1"/>
        <a:stretch>
          <a:fillRect/>
        </a:stretch>
      </xdr:blipFill>
      <xdr:spPr>
        <a:xfrm>
          <a:off x="266700" y="178568"/>
          <a:ext cx="1917700" cy="1044353"/>
        </a:xfrm>
        <a:prstGeom prst="rect">
          <a:avLst/>
        </a:prstGeom>
      </xdr:spPr>
    </xdr:pic>
    <xdr:clientData/>
  </xdr:twoCellAnchor>
  <xdr:twoCellAnchor>
    <xdr:from>
      <xdr:col>8</xdr:col>
      <xdr:colOff>901700</xdr:colOff>
      <xdr:row>1</xdr:row>
      <xdr:rowOff>173567</xdr:rowOff>
    </xdr:from>
    <xdr:to>
      <xdr:col>16</xdr:col>
      <xdr:colOff>508000</xdr:colOff>
      <xdr:row>5</xdr:row>
      <xdr:rowOff>148167</xdr:rowOff>
    </xdr:to>
    <xdr:sp macro="" textlink="">
      <xdr:nvSpPr>
        <xdr:cNvPr id="3" name="TextBox 2">
          <a:extLst>
            <a:ext uri="{FF2B5EF4-FFF2-40B4-BE49-F238E27FC236}">
              <a16:creationId xmlns:a16="http://schemas.microsoft.com/office/drawing/2014/main" id="{5DE3A116-A566-C82D-4079-64541A17AADA}"/>
            </a:ext>
          </a:extLst>
        </xdr:cNvPr>
        <xdr:cNvSpPr txBox="1"/>
      </xdr:nvSpPr>
      <xdr:spPr>
        <a:xfrm>
          <a:off x="8555567" y="376767"/>
          <a:ext cx="7260166" cy="787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000"/>
            <a:t>MSAC Application Dashboard</a:t>
          </a:r>
        </a:p>
      </xdr:txBody>
    </xdr:sp>
    <xdr:clientData/>
  </xdr:twoCellAnchor>
  <xdr:twoCellAnchor>
    <xdr:from>
      <xdr:col>0</xdr:col>
      <xdr:colOff>355600</xdr:colOff>
      <xdr:row>12</xdr:row>
      <xdr:rowOff>141470</xdr:rowOff>
    </xdr:from>
    <xdr:to>
      <xdr:col>24</xdr:col>
      <xdr:colOff>558800</xdr:colOff>
      <xdr:row>75</xdr:row>
      <xdr:rowOff>0</xdr:rowOff>
    </xdr:to>
    <xdr:sp macro="" textlink="">
      <xdr:nvSpPr>
        <xdr:cNvPr id="4" name="Rectangle 3">
          <a:extLst>
            <a:ext uri="{FF2B5EF4-FFF2-40B4-BE49-F238E27FC236}">
              <a16:creationId xmlns:a16="http://schemas.microsoft.com/office/drawing/2014/main" id="{DCB77F2F-C2ED-8370-C7AF-EA425191B30F}"/>
            </a:ext>
          </a:extLst>
        </xdr:cNvPr>
        <xdr:cNvSpPr/>
      </xdr:nvSpPr>
      <xdr:spPr>
        <a:xfrm>
          <a:off x="355600" y="2626253"/>
          <a:ext cx="23063200" cy="12903638"/>
        </a:xfrm>
        <a:prstGeom prst="rect">
          <a:avLst/>
        </a:prstGeom>
        <a:noFill/>
        <a:ln w="57150" cap="flat" cmpd="sng" algn="ctr">
          <a:solidFill>
            <a:srgbClr val="F46F0E"/>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lang="en-GB" sz="1100"/>
        </a:p>
      </xdr:txBody>
    </xdr:sp>
    <xdr:clientData/>
  </xdr:twoCellAnchor>
  <xdr:twoCellAnchor>
    <xdr:from>
      <xdr:col>0</xdr:col>
      <xdr:colOff>137604</xdr:colOff>
      <xdr:row>7</xdr:row>
      <xdr:rowOff>25284</xdr:rowOff>
    </xdr:from>
    <xdr:to>
      <xdr:col>5</xdr:col>
      <xdr:colOff>569404</xdr:colOff>
      <xdr:row>10</xdr:row>
      <xdr:rowOff>192171</xdr:rowOff>
    </xdr:to>
    <xdr:sp macro="" textlink="">
      <xdr:nvSpPr>
        <xdr:cNvPr id="5" name="TextBox 4">
          <a:extLst>
            <a:ext uri="{FF2B5EF4-FFF2-40B4-BE49-F238E27FC236}">
              <a16:creationId xmlns:a16="http://schemas.microsoft.com/office/drawing/2014/main" id="{FD86656C-85BD-1948-88D3-7411054DD985}"/>
            </a:ext>
          </a:extLst>
        </xdr:cNvPr>
        <xdr:cNvSpPr txBox="1"/>
      </xdr:nvSpPr>
      <xdr:spPr>
        <a:xfrm>
          <a:off x="137604" y="1411798"/>
          <a:ext cx="5208864" cy="761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800"/>
            <a:t>Genetic Testing Applications</a:t>
          </a:r>
        </a:p>
      </xdr:txBody>
    </xdr:sp>
    <xdr:clientData/>
  </xdr:twoCellAnchor>
  <xdr:twoCellAnchor>
    <xdr:from>
      <xdr:col>0</xdr:col>
      <xdr:colOff>148328</xdr:colOff>
      <xdr:row>81</xdr:row>
      <xdr:rowOff>100118</xdr:rowOff>
    </xdr:from>
    <xdr:to>
      <xdr:col>5</xdr:col>
      <xdr:colOff>665188</xdr:colOff>
      <xdr:row>85</xdr:row>
      <xdr:rowOff>68931</xdr:rowOff>
    </xdr:to>
    <xdr:sp macro="" textlink="">
      <xdr:nvSpPr>
        <xdr:cNvPr id="7" name="TextBox 6">
          <a:extLst>
            <a:ext uri="{FF2B5EF4-FFF2-40B4-BE49-F238E27FC236}">
              <a16:creationId xmlns:a16="http://schemas.microsoft.com/office/drawing/2014/main" id="{9FC1F0C6-3A15-6E47-8B8A-9C2D2422F2DF}"/>
            </a:ext>
          </a:extLst>
        </xdr:cNvPr>
        <xdr:cNvSpPr txBox="1"/>
      </xdr:nvSpPr>
      <xdr:spPr>
        <a:xfrm>
          <a:off x="148328" y="16692053"/>
          <a:ext cx="5296430" cy="788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800"/>
            <a:t>Genetic-Related Applications</a:t>
          </a:r>
        </a:p>
      </xdr:txBody>
    </xdr:sp>
    <xdr:clientData/>
  </xdr:twoCellAnchor>
  <xdr:twoCellAnchor editAs="absolute">
    <xdr:from>
      <xdr:col>0</xdr:col>
      <xdr:colOff>662762</xdr:colOff>
      <xdr:row>14</xdr:row>
      <xdr:rowOff>120502</xdr:rowOff>
    </xdr:from>
    <xdr:to>
      <xdr:col>13</xdr:col>
      <xdr:colOff>38100</xdr:colOff>
      <xdr:row>41</xdr:row>
      <xdr:rowOff>139700</xdr:rowOff>
    </xdr:to>
    <xdr:graphicFrame macro="">
      <xdr:nvGraphicFramePr>
        <xdr:cNvPr id="13" name="Chart 12">
          <a:extLst>
            <a:ext uri="{FF2B5EF4-FFF2-40B4-BE49-F238E27FC236}">
              <a16:creationId xmlns:a16="http://schemas.microsoft.com/office/drawing/2014/main" id="{6DC20181-AB6C-CB49-92F0-3B6F22443E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469900</xdr:colOff>
      <xdr:row>14</xdr:row>
      <xdr:rowOff>95103</xdr:rowOff>
    </xdr:from>
    <xdr:to>
      <xdr:col>24</xdr:col>
      <xdr:colOff>241300</xdr:colOff>
      <xdr:row>41</xdr:row>
      <xdr:rowOff>114300</xdr:rowOff>
    </xdr:to>
    <xdr:graphicFrame macro="">
      <xdr:nvGraphicFramePr>
        <xdr:cNvPr id="15" name="Chart 14">
          <a:extLst>
            <a:ext uri="{FF2B5EF4-FFF2-40B4-BE49-F238E27FC236}">
              <a16:creationId xmlns:a16="http://schemas.microsoft.com/office/drawing/2014/main" id="{121E46CA-FF2B-2E42-AFB5-A9BB67A8BE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669324</xdr:colOff>
      <xdr:row>44</xdr:row>
      <xdr:rowOff>27609</xdr:rowOff>
    </xdr:from>
    <xdr:to>
      <xdr:col>13</xdr:col>
      <xdr:colOff>50800</xdr:colOff>
      <xdr:row>72</xdr:row>
      <xdr:rowOff>183389</xdr:rowOff>
    </xdr:to>
    <xdr:graphicFrame macro="">
      <xdr:nvGraphicFramePr>
        <xdr:cNvPr id="18" name="Chart 17">
          <a:extLst>
            <a:ext uri="{FF2B5EF4-FFF2-40B4-BE49-F238E27FC236}">
              <a16:creationId xmlns:a16="http://schemas.microsoft.com/office/drawing/2014/main" id="{9A2DF0DE-E3A7-2A4B-9B03-0232C9EEE8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369404</xdr:colOff>
      <xdr:row>87</xdr:row>
      <xdr:rowOff>93541</xdr:rowOff>
    </xdr:from>
    <xdr:to>
      <xdr:col>24</xdr:col>
      <xdr:colOff>572604</xdr:colOff>
      <xdr:row>149</xdr:row>
      <xdr:rowOff>155271</xdr:rowOff>
    </xdr:to>
    <xdr:sp macro="" textlink="">
      <xdr:nvSpPr>
        <xdr:cNvPr id="19" name="Rectangle 18">
          <a:extLst>
            <a:ext uri="{FF2B5EF4-FFF2-40B4-BE49-F238E27FC236}">
              <a16:creationId xmlns:a16="http://schemas.microsoft.com/office/drawing/2014/main" id="{3998204D-7C58-1746-BB08-40A7CA39AE82}"/>
            </a:ext>
          </a:extLst>
        </xdr:cNvPr>
        <xdr:cNvSpPr/>
      </xdr:nvSpPr>
      <xdr:spPr>
        <a:xfrm>
          <a:off x="369404" y="17914509"/>
          <a:ext cx="23145135" cy="12761730"/>
        </a:xfrm>
        <a:prstGeom prst="rect">
          <a:avLst/>
        </a:prstGeom>
        <a:noFill/>
        <a:ln w="57150" cap="flat" cmpd="sng" algn="ctr">
          <a:solidFill>
            <a:srgbClr val="0C4876"/>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lang="en-GB" sz="1100"/>
        </a:p>
      </xdr:txBody>
    </xdr:sp>
    <xdr:clientData/>
  </xdr:twoCellAnchor>
  <xdr:twoCellAnchor>
    <xdr:from>
      <xdr:col>13</xdr:col>
      <xdr:colOff>482180</xdr:colOff>
      <xdr:row>89</xdr:row>
      <xdr:rowOff>40131</xdr:rowOff>
    </xdr:from>
    <xdr:to>
      <xdr:col>24</xdr:col>
      <xdr:colOff>255104</xdr:colOff>
      <xdr:row>116</xdr:row>
      <xdr:rowOff>29393</xdr:rowOff>
    </xdr:to>
    <xdr:graphicFrame macro="">
      <xdr:nvGraphicFramePr>
        <xdr:cNvPr id="20" name="Chart 19">
          <a:extLst>
            <a:ext uri="{FF2B5EF4-FFF2-40B4-BE49-F238E27FC236}">
              <a16:creationId xmlns:a16="http://schemas.microsoft.com/office/drawing/2014/main" id="{946FADB2-FFD2-0343-9432-8255C1EE7B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481371</xdr:colOff>
      <xdr:row>44</xdr:row>
      <xdr:rowOff>20484</xdr:rowOff>
    </xdr:from>
    <xdr:to>
      <xdr:col>24</xdr:col>
      <xdr:colOff>254295</xdr:colOff>
      <xdr:row>72</xdr:row>
      <xdr:rowOff>173390</xdr:rowOff>
    </xdr:to>
    <xdr:graphicFrame macro="">
      <xdr:nvGraphicFramePr>
        <xdr:cNvPr id="21" name="Chart 20">
          <a:extLst>
            <a:ext uri="{FF2B5EF4-FFF2-40B4-BE49-F238E27FC236}">
              <a16:creationId xmlns:a16="http://schemas.microsoft.com/office/drawing/2014/main" id="{38803A84-4C21-C04B-BE71-A1921F8F07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514322</xdr:colOff>
      <xdr:row>118</xdr:row>
      <xdr:rowOff>123235</xdr:rowOff>
    </xdr:from>
    <xdr:to>
      <xdr:col>24</xdr:col>
      <xdr:colOff>287246</xdr:colOff>
      <xdr:row>147</xdr:row>
      <xdr:rowOff>71649</xdr:rowOff>
    </xdr:to>
    <xdr:graphicFrame macro="">
      <xdr:nvGraphicFramePr>
        <xdr:cNvPr id="22" name="Chart 21">
          <a:extLst>
            <a:ext uri="{FF2B5EF4-FFF2-40B4-BE49-F238E27FC236}">
              <a16:creationId xmlns:a16="http://schemas.microsoft.com/office/drawing/2014/main" id="{79DF092B-C2A6-F94F-9FFC-E8156719B0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607388</xdr:colOff>
      <xdr:row>118</xdr:row>
      <xdr:rowOff>123796</xdr:rowOff>
    </xdr:from>
    <xdr:to>
      <xdr:col>12</xdr:col>
      <xdr:colOff>936572</xdr:colOff>
      <xdr:row>147</xdr:row>
      <xdr:rowOff>71649</xdr:rowOff>
    </xdr:to>
    <xdr:graphicFrame macro="">
      <xdr:nvGraphicFramePr>
        <xdr:cNvPr id="23" name="Chart 22">
          <a:extLst>
            <a:ext uri="{FF2B5EF4-FFF2-40B4-BE49-F238E27FC236}">
              <a16:creationId xmlns:a16="http://schemas.microsoft.com/office/drawing/2014/main" id="{1F3E80F7-3F7E-8644-8C09-91B5B88DA1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643466</xdr:colOff>
      <xdr:row>6</xdr:row>
      <xdr:rowOff>33869</xdr:rowOff>
    </xdr:from>
    <xdr:to>
      <xdr:col>8</xdr:col>
      <xdr:colOff>795866</xdr:colOff>
      <xdr:row>10</xdr:row>
      <xdr:rowOff>2682</xdr:rowOff>
    </xdr:to>
    <xdr:sp macro="" textlink="">
      <xdr:nvSpPr>
        <xdr:cNvPr id="25" name="TextBox 24">
          <a:extLst>
            <a:ext uri="{FF2B5EF4-FFF2-40B4-BE49-F238E27FC236}">
              <a16:creationId xmlns:a16="http://schemas.microsoft.com/office/drawing/2014/main" id="{EF65F0E7-6A82-FC48-98DD-CE431497FBBC}"/>
            </a:ext>
          </a:extLst>
        </xdr:cNvPr>
        <xdr:cNvSpPr txBox="1"/>
      </xdr:nvSpPr>
      <xdr:spPr>
        <a:xfrm>
          <a:off x="5427133" y="1253069"/>
          <a:ext cx="3022600" cy="781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000"/>
            <a:t>Total submitted:</a:t>
          </a:r>
        </a:p>
      </xdr:txBody>
    </xdr:sp>
    <xdr:clientData/>
  </xdr:twoCellAnchor>
  <xdr:twoCellAnchor>
    <xdr:from>
      <xdr:col>8</xdr:col>
      <xdr:colOff>757765</xdr:colOff>
      <xdr:row>6</xdr:row>
      <xdr:rowOff>38100</xdr:rowOff>
    </xdr:from>
    <xdr:to>
      <xdr:col>13</xdr:col>
      <xdr:colOff>237067</xdr:colOff>
      <xdr:row>10</xdr:row>
      <xdr:rowOff>6913</xdr:rowOff>
    </xdr:to>
    <xdr:sp macro="" textlink="">
      <xdr:nvSpPr>
        <xdr:cNvPr id="26" name="TextBox 25">
          <a:extLst>
            <a:ext uri="{FF2B5EF4-FFF2-40B4-BE49-F238E27FC236}">
              <a16:creationId xmlns:a16="http://schemas.microsoft.com/office/drawing/2014/main" id="{C24ED184-4BC4-EF42-8062-137F0B8416AC}"/>
            </a:ext>
          </a:extLst>
        </xdr:cNvPr>
        <xdr:cNvSpPr txBox="1"/>
      </xdr:nvSpPr>
      <xdr:spPr>
        <a:xfrm>
          <a:off x="8411632" y="1257300"/>
          <a:ext cx="4262968" cy="781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000"/>
            <a:t>Average time to MSAC outcome:</a:t>
          </a:r>
        </a:p>
      </xdr:txBody>
    </xdr:sp>
    <xdr:clientData/>
  </xdr:twoCellAnchor>
  <xdr:twoCellAnchor>
    <xdr:from>
      <xdr:col>6</xdr:col>
      <xdr:colOff>850900</xdr:colOff>
      <xdr:row>8</xdr:row>
      <xdr:rowOff>67735</xdr:rowOff>
    </xdr:from>
    <xdr:to>
      <xdr:col>7</xdr:col>
      <xdr:colOff>588434</xdr:colOff>
      <xdr:row>12</xdr:row>
      <xdr:rowOff>36548</xdr:rowOff>
    </xdr:to>
    <xdr:sp macro="" textlink="Pivots!DH2">
      <xdr:nvSpPr>
        <xdr:cNvPr id="27" name="TextBox 26">
          <a:extLst>
            <a:ext uri="{FF2B5EF4-FFF2-40B4-BE49-F238E27FC236}">
              <a16:creationId xmlns:a16="http://schemas.microsoft.com/office/drawing/2014/main" id="{CADD8DDC-0387-8340-A1C1-5DECC9942720}"/>
            </a:ext>
          </a:extLst>
        </xdr:cNvPr>
        <xdr:cNvSpPr txBox="1"/>
      </xdr:nvSpPr>
      <xdr:spPr>
        <a:xfrm>
          <a:off x="6591300" y="1693335"/>
          <a:ext cx="694267" cy="781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53F67978-48BD-D34C-BB77-CE31DA63BA0E}" type="TxLink">
            <a:rPr lang="en-US" sz="2800" b="0" i="0" u="none" strike="noStrike">
              <a:solidFill>
                <a:srgbClr val="000000"/>
              </a:solidFill>
              <a:latin typeface="Rockwell" panose="02060603020205020403" pitchFamily="18" charset="77"/>
              <a:cs typeface="Calibri"/>
            </a:rPr>
            <a:pPr algn="ctr"/>
            <a:t>72</a:t>
          </a:fld>
          <a:endParaRPr lang="en-GB" sz="2800">
            <a:latin typeface="Rockwell" panose="02060603020205020403" pitchFamily="18" charset="77"/>
          </a:endParaRPr>
        </a:p>
      </xdr:txBody>
    </xdr:sp>
    <xdr:clientData/>
  </xdr:twoCellAnchor>
  <xdr:twoCellAnchor>
    <xdr:from>
      <xdr:col>8</xdr:col>
      <xdr:colOff>709083</xdr:colOff>
      <xdr:row>6</xdr:row>
      <xdr:rowOff>160867</xdr:rowOff>
    </xdr:from>
    <xdr:to>
      <xdr:col>8</xdr:col>
      <xdr:colOff>709083</xdr:colOff>
      <xdr:row>11</xdr:row>
      <xdr:rowOff>190500</xdr:rowOff>
    </xdr:to>
    <xdr:cxnSp macro="">
      <xdr:nvCxnSpPr>
        <xdr:cNvPr id="29" name="Straight Connector 28">
          <a:extLst>
            <a:ext uri="{FF2B5EF4-FFF2-40B4-BE49-F238E27FC236}">
              <a16:creationId xmlns:a16="http://schemas.microsoft.com/office/drawing/2014/main" id="{4ED323FD-61B0-508B-BC01-162545A135BE}"/>
            </a:ext>
          </a:extLst>
        </xdr:cNvPr>
        <xdr:cNvCxnSpPr/>
      </xdr:nvCxnSpPr>
      <xdr:spPr>
        <a:xfrm>
          <a:off x="8362950" y="1380067"/>
          <a:ext cx="0" cy="10456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232834</xdr:colOff>
      <xdr:row>8</xdr:row>
      <xdr:rowOff>67736</xdr:rowOff>
    </xdr:from>
    <xdr:to>
      <xdr:col>10</xdr:col>
      <xdr:colOff>927101</xdr:colOff>
      <xdr:row>12</xdr:row>
      <xdr:rowOff>36549</xdr:rowOff>
    </xdr:to>
    <xdr:sp macro="" textlink="Pivots!DH3">
      <xdr:nvSpPr>
        <xdr:cNvPr id="31" name="TextBox 30">
          <a:extLst>
            <a:ext uri="{FF2B5EF4-FFF2-40B4-BE49-F238E27FC236}">
              <a16:creationId xmlns:a16="http://schemas.microsoft.com/office/drawing/2014/main" id="{E1E39F6C-5D9D-204E-812E-DB62AD8D8450}"/>
            </a:ext>
          </a:extLst>
        </xdr:cNvPr>
        <xdr:cNvSpPr txBox="1"/>
      </xdr:nvSpPr>
      <xdr:spPr>
        <a:xfrm>
          <a:off x="9800167" y="1693336"/>
          <a:ext cx="694267" cy="781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A9868B81-38E0-4846-A932-1994BF2A4DDD}" type="TxLink">
            <a:rPr lang="en-US" sz="2800" b="0" i="0" u="none" strike="noStrike">
              <a:solidFill>
                <a:srgbClr val="000000"/>
              </a:solidFill>
              <a:latin typeface="Rockwell" panose="02060603020205020403" pitchFamily="18" charset="77"/>
              <a:cs typeface="Calibri"/>
            </a:rPr>
            <a:pPr algn="ctr"/>
            <a:t>1.7</a:t>
          </a:fld>
          <a:endParaRPr lang="en-GB" sz="2800">
            <a:latin typeface="Rockwell" panose="02060603020205020403" pitchFamily="18" charset="77"/>
          </a:endParaRPr>
        </a:p>
      </xdr:txBody>
    </xdr:sp>
    <xdr:clientData/>
  </xdr:twoCellAnchor>
  <xdr:twoCellAnchor>
    <xdr:from>
      <xdr:col>10</xdr:col>
      <xdr:colOff>656166</xdr:colOff>
      <xdr:row>8</xdr:row>
      <xdr:rowOff>84668</xdr:rowOff>
    </xdr:from>
    <xdr:to>
      <xdr:col>12</xdr:col>
      <xdr:colOff>118533</xdr:colOff>
      <xdr:row>12</xdr:row>
      <xdr:rowOff>53481</xdr:rowOff>
    </xdr:to>
    <xdr:sp macro="" textlink="Pivots!DH3">
      <xdr:nvSpPr>
        <xdr:cNvPr id="32" name="TextBox 31">
          <a:extLst>
            <a:ext uri="{FF2B5EF4-FFF2-40B4-BE49-F238E27FC236}">
              <a16:creationId xmlns:a16="http://schemas.microsoft.com/office/drawing/2014/main" id="{891BDF92-B4BA-8947-982D-34488982F75D}"/>
            </a:ext>
          </a:extLst>
        </xdr:cNvPr>
        <xdr:cNvSpPr txBox="1"/>
      </xdr:nvSpPr>
      <xdr:spPr>
        <a:xfrm>
          <a:off x="10223499" y="1710268"/>
          <a:ext cx="1375834" cy="781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0" i="0" u="none" strike="noStrike">
              <a:solidFill>
                <a:srgbClr val="000000"/>
              </a:solidFill>
              <a:latin typeface="Rockwell" panose="02060603020205020403" pitchFamily="18" charset="77"/>
              <a:cs typeface="Calibri"/>
            </a:rPr>
            <a:t>years</a:t>
          </a:r>
          <a:endParaRPr lang="en-GB" sz="2400">
            <a:latin typeface="Rockwell" panose="02060603020205020403" pitchFamily="18" charset="77"/>
          </a:endParaRPr>
        </a:p>
      </xdr:txBody>
    </xdr:sp>
    <xdr:clientData/>
  </xdr:twoCellAnchor>
  <xdr:twoCellAnchor>
    <xdr:from>
      <xdr:col>5</xdr:col>
      <xdr:colOff>944034</xdr:colOff>
      <xdr:row>81</xdr:row>
      <xdr:rowOff>108702</xdr:rowOff>
    </xdr:from>
    <xdr:to>
      <xdr:col>13</xdr:col>
      <xdr:colOff>270934</xdr:colOff>
      <xdr:row>86</xdr:row>
      <xdr:rowOff>167968</xdr:rowOff>
    </xdr:to>
    <xdr:sp macro="" textlink="">
      <xdr:nvSpPr>
        <xdr:cNvPr id="33" name="Rounded Rectangle 32">
          <a:extLst>
            <a:ext uri="{FF2B5EF4-FFF2-40B4-BE49-F238E27FC236}">
              <a16:creationId xmlns:a16="http://schemas.microsoft.com/office/drawing/2014/main" id="{74567710-7FDF-1F4E-A9F1-7AC4CC6881F5}"/>
            </a:ext>
          </a:extLst>
        </xdr:cNvPr>
        <xdr:cNvSpPr/>
      </xdr:nvSpPr>
      <xdr:spPr>
        <a:xfrm>
          <a:off x="5723604" y="16700637"/>
          <a:ext cx="6974212" cy="1083460"/>
        </a:xfrm>
        <a:prstGeom prst="roundRect">
          <a:avLst/>
        </a:prstGeom>
        <a:solidFill>
          <a:schemeClr val="bg1"/>
        </a:solidFill>
        <a:ln>
          <a:noFill/>
        </a:ln>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711200</xdr:colOff>
      <xdr:row>80</xdr:row>
      <xdr:rowOff>184904</xdr:rowOff>
    </xdr:from>
    <xdr:to>
      <xdr:col>8</xdr:col>
      <xdr:colOff>863600</xdr:colOff>
      <xdr:row>84</xdr:row>
      <xdr:rowOff>153716</xdr:rowOff>
    </xdr:to>
    <xdr:sp macro="" textlink="">
      <xdr:nvSpPr>
        <xdr:cNvPr id="34" name="TextBox 33">
          <a:extLst>
            <a:ext uri="{FF2B5EF4-FFF2-40B4-BE49-F238E27FC236}">
              <a16:creationId xmlns:a16="http://schemas.microsoft.com/office/drawing/2014/main" id="{55194DB1-CDE9-4A41-8C49-F5F0DE0255F8}"/>
            </a:ext>
          </a:extLst>
        </xdr:cNvPr>
        <xdr:cNvSpPr txBox="1"/>
      </xdr:nvSpPr>
      <xdr:spPr>
        <a:xfrm>
          <a:off x="5490770" y="16572001"/>
          <a:ext cx="3020142" cy="788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000"/>
            <a:t>Total submitted:</a:t>
          </a:r>
        </a:p>
      </xdr:txBody>
    </xdr:sp>
    <xdr:clientData/>
  </xdr:twoCellAnchor>
  <xdr:twoCellAnchor>
    <xdr:from>
      <xdr:col>8</xdr:col>
      <xdr:colOff>825499</xdr:colOff>
      <xdr:row>80</xdr:row>
      <xdr:rowOff>189135</xdr:rowOff>
    </xdr:from>
    <xdr:to>
      <xdr:col>13</xdr:col>
      <xdr:colOff>304801</xdr:colOff>
      <xdr:row>84</xdr:row>
      <xdr:rowOff>157947</xdr:rowOff>
    </xdr:to>
    <xdr:sp macro="" textlink="">
      <xdr:nvSpPr>
        <xdr:cNvPr id="35" name="TextBox 34">
          <a:extLst>
            <a:ext uri="{FF2B5EF4-FFF2-40B4-BE49-F238E27FC236}">
              <a16:creationId xmlns:a16="http://schemas.microsoft.com/office/drawing/2014/main" id="{AC371E9C-66BA-D641-932E-20BBA3FB0719}"/>
            </a:ext>
          </a:extLst>
        </xdr:cNvPr>
        <xdr:cNvSpPr txBox="1"/>
      </xdr:nvSpPr>
      <xdr:spPr>
        <a:xfrm>
          <a:off x="8472811" y="16576232"/>
          <a:ext cx="4258872" cy="788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000"/>
            <a:t>Average time to MSAC outcome:</a:t>
          </a:r>
        </a:p>
      </xdr:txBody>
    </xdr:sp>
    <xdr:clientData/>
  </xdr:twoCellAnchor>
  <xdr:twoCellAnchor>
    <xdr:from>
      <xdr:col>6</xdr:col>
      <xdr:colOff>918634</xdr:colOff>
      <xdr:row>83</xdr:row>
      <xdr:rowOff>13931</xdr:rowOff>
    </xdr:from>
    <xdr:to>
      <xdr:col>7</xdr:col>
      <xdr:colOff>656168</xdr:colOff>
      <xdr:row>86</xdr:row>
      <xdr:rowOff>187583</xdr:rowOff>
    </xdr:to>
    <xdr:sp macro="" textlink="Pivots!DI2">
      <xdr:nvSpPr>
        <xdr:cNvPr id="36" name="TextBox 35">
          <a:extLst>
            <a:ext uri="{FF2B5EF4-FFF2-40B4-BE49-F238E27FC236}">
              <a16:creationId xmlns:a16="http://schemas.microsoft.com/office/drawing/2014/main" id="{A6677F1C-3E1B-7D41-9C48-97A233B616CB}"/>
            </a:ext>
          </a:extLst>
        </xdr:cNvPr>
        <xdr:cNvSpPr txBox="1"/>
      </xdr:nvSpPr>
      <xdr:spPr>
        <a:xfrm>
          <a:off x="6654118" y="17015544"/>
          <a:ext cx="693448" cy="788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DAEF5C0A-8D43-D04F-8B17-9BB967056B36}" type="TxLink">
            <a:rPr lang="en-US" sz="2800" b="0" i="0" u="none" strike="noStrike">
              <a:solidFill>
                <a:srgbClr val="000000"/>
              </a:solidFill>
              <a:latin typeface="Rockwell" panose="02060603020205020403" pitchFamily="18" charset="77"/>
              <a:cs typeface="Calibri"/>
            </a:rPr>
            <a:pPr algn="ctr"/>
            <a:t>21</a:t>
          </a:fld>
          <a:endParaRPr lang="en-GB" sz="2800">
            <a:latin typeface="Rockwell" panose="02060603020205020403" pitchFamily="18" charset="77"/>
          </a:endParaRPr>
        </a:p>
      </xdr:txBody>
    </xdr:sp>
    <xdr:clientData/>
  </xdr:twoCellAnchor>
  <xdr:twoCellAnchor>
    <xdr:from>
      <xdr:col>8</xdr:col>
      <xdr:colOff>776817</xdr:colOff>
      <xdr:row>81</xdr:row>
      <xdr:rowOff>108702</xdr:rowOff>
    </xdr:from>
    <xdr:to>
      <xdr:col>8</xdr:col>
      <xdr:colOff>776817</xdr:colOff>
      <xdr:row>86</xdr:row>
      <xdr:rowOff>138335</xdr:rowOff>
    </xdr:to>
    <xdr:cxnSp macro="">
      <xdr:nvCxnSpPr>
        <xdr:cNvPr id="37" name="Straight Connector 36">
          <a:extLst>
            <a:ext uri="{FF2B5EF4-FFF2-40B4-BE49-F238E27FC236}">
              <a16:creationId xmlns:a16="http://schemas.microsoft.com/office/drawing/2014/main" id="{9E9BDCA4-8154-F344-A4B2-B87D54B6D6F4}"/>
            </a:ext>
          </a:extLst>
        </xdr:cNvPr>
        <xdr:cNvCxnSpPr/>
      </xdr:nvCxnSpPr>
      <xdr:spPr>
        <a:xfrm>
          <a:off x="8424129" y="16700637"/>
          <a:ext cx="0" cy="105382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359835</xdr:colOff>
      <xdr:row>83</xdr:row>
      <xdr:rowOff>22398</xdr:rowOff>
    </xdr:from>
    <xdr:to>
      <xdr:col>11</xdr:col>
      <xdr:colOff>97368</xdr:colOff>
      <xdr:row>86</xdr:row>
      <xdr:rowOff>196050</xdr:rowOff>
    </xdr:to>
    <xdr:sp macro="" textlink="Pivots!DI3">
      <xdr:nvSpPr>
        <xdr:cNvPr id="38" name="TextBox 37">
          <a:extLst>
            <a:ext uri="{FF2B5EF4-FFF2-40B4-BE49-F238E27FC236}">
              <a16:creationId xmlns:a16="http://schemas.microsoft.com/office/drawing/2014/main" id="{2B67E707-820F-224F-A0BD-C43B1370E1C1}"/>
            </a:ext>
          </a:extLst>
        </xdr:cNvPr>
        <xdr:cNvSpPr txBox="1"/>
      </xdr:nvSpPr>
      <xdr:spPr>
        <a:xfrm>
          <a:off x="9918975" y="17024011"/>
          <a:ext cx="693447" cy="788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CF6CF85F-8C62-6243-8719-FF88091B6CC7}" type="TxLink">
            <a:rPr lang="en-US" sz="2800" b="0" i="0" u="none" strike="noStrike">
              <a:solidFill>
                <a:srgbClr val="000000"/>
              </a:solidFill>
              <a:latin typeface="Rockwell" panose="02060603020205020403" pitchFamily="18" charset="77"/>
              <a:cs typeface="Calibri"/>
            </a:rPr>
            <a:pPr algn="ctr"/>
            <a:t>1.1</a:t>
          </a:fld>
          <a:endParaRPr lang="en-US" sz="2800" b="0" i="0" u="none" strike="noStrike">
            <a:solidFill>
              <a:srgbClr val="000000"/>
            </a:solidFill>
            <a:latin typeface="Rockwell" panose="02060603020205020403" pitchFamily="18" charset="77"/>
            <a:cs typeface="Calibri"/>
          </a:endParaRPr>
        </a:p>
      </xdr:txBody>
    </xdr:sp>
    <xdr:clientData/>
  </xdr:twoCellAnchor>
  <xdr:twoCellAnchor>
    <xdr:from>
      <xdr:col>10</xdr:col>
      <xdr:colOff>639233</xdr:colOff>
      <xdr:row>83</xdr:row>
      <xdr:rowOff>13932</xdr:rowOff>
    </xdr:from>
    <xdr:to>
      <xdr:col>12</xdr:col>
      <xdr:colOff>423333</xdr:colOff>
      <xdr:row>86</xdr:row>
      <xdr:rowOff>187584</xdr:rowOff>
    </xdr:to>
    <xdr:sp macro="" textlink="Pivots!DH3">
      <xdr:nvSpPr>
        <xdr:cNvPr id="39" name="TextBox 38">
          <a:extLst>
            <a:ext uri="{FF2B5EF4-FFF2-40B4-BE49-F238E27FC236}">
              <a16:creationId xmlns:a16="http://schemas.microsoft.com/office/drawing/2014/main" id="{86FB278D-3FA9-074C-95B4-EFCBAEAC790B}"/>
            </a:ext>
          </a:extLst>
        </xdr:cNvPr>
        <xdr:cNvSpPr txBox="1"/>
      </xdr:nvSpPr>
      <xdr:spPr>
        <a:xfrm>
          <a:off x="10198373" y="17015545"/>
          <a:ext cx="1695928" cy="788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0" i="0" u="none" strike="noStrike">
              <a:solidFill>
                <a:srgbClr val="000000"/>
              </a:solidFill>
              <a:latin typeface="Rockwell" panose="02060603020205020403" pitchFamily="18" charset="77"/>
              <a:cs typeface="Calibri"/>
            </a:rPr>
            <a:t>years</a:t>
          </a:r>
          <a:endParaRPr lang="en-GB" sz="2400">
            <a:latin typeface="Rockwell" panose="02060603020205020403" pitchFamily="18" charset="77"/>
          </a:endParaRPr>
        </a:p>
      </xdr:txBody>
    </xdr:sp>
    <xdr:clientData/>
  </xdr:twoCellAnchor>
  <xdr:twoCellAnchor>
    <xdr:from>
      <xdr:col>0</xdr:col>
      <xdr:colOff>609600</xdr:colOff>
      <xdr:row>89</xdr:row>
      <xdr:rowOff>165100</xdr:rowOff>
    </xdr:from>
    <xdr:to>
      <xdr:col>13</xdr:col>
      <xdr:colOff>0</xdr:colOff>
      <xdr:row>115</xdr:row>
      <xdr:rowOff>190500</xdr:rowOff>
    </xdr:to>
    <xdr:graphicFrame macro="">
      <xdr:nvGraphicFramePr>
        <xdr:cNvPr id="6" name="Chart 5">
          <a:extLst>
            <a:ext uri="{FF2B5EF4-FFF2-40B4-BE49-F238E27FC236}">
              <a16:creationId xmlns:a16="http://schemas.microsoft.com/office/drawing/2014/main" id="{053B24A2-9316-6740-B7DA-09F53FDDD2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itlin Howley" refreshedDate="45614.489974421296" createdVersion="8" refreshedVersion="8" minRefreshableVersion="3" recordCount="21" xr:uid="{2D0AAA0D-0235-4E4D-94C8-2AA82200A35F}">
  <cacheSource type="worksheet">
    <worksheetSource name="Table2"/>
  </cacheSource>
  <cacheFields count="20">
    <cacheField name="Title" numFmtId="0">
      <sharedItems/>
    </cacheField>
    <cacheField name="Application ID" numFmtId="0">
      <sharedItems containsMixedTypes="1" containsNumber="1" containsInteger="1" minValue="1331" maxValue="1776"/>
    </cacheField>
    <cacheField name="Year Initiated" numFmtId="0">
      <sharedItems containsSemiMixedTypes="0" containsString="0" containsNumber="1" containsInteger="1" minValue="2012" maxValue="2024" count="8">
        <n v="2015"/>
        <n v="2019"/>
        <n v="2020"/>
        <n v="2021"/>
        <n v="2022"/>
        <n v="2023"/>
        <n v="2024"/>
        <n v="2012"/>
      </sharedItems>
    </cacheField>
    <cacheField name="Year Closed" numFmtId="0">
      <sharedItems containsMixedTypes="1" containsNumber="1" containsInteger="1" minValue="2014" maxValue="2024" count="8">
        <n v="2017"/>
        <n v="2020"/>
        <n v="2019"/>
        <n v="2022"/>
        <n v="2023"/>
        <n v="2024"/>
        <s v="N/A"/>
        <n v="2014"/>
      </sharedItems>
    </cacheField>
    <cacheField name="Years Elapsed" numFmtId="1">
      <sharedItems containsMixedTypes="1" containsNumber="1" containsInteger="1" minValue="0" maxValue="3"/>
    </cacheField>
    <cacheField name="Applicant" numFmtId="0">
      <sharedItems/>
    </cacheField>
    <cacheField name="Applicant Type" numFmtId="1">
      <sharedItems count="7">
        <s v="RCPA"/>
        <s v="Pharma"/>
        <s v="Biotech"/>
        <s v="Other"/>
        <s v="Patient Support"/>
        <s v="Department of Health and Aged Care"/>
        <s v="Patient Advocacy/Support" u="1"/>
      </sharedItems>
    </cacheField>
    <cacheField name="New MBS Item Number/s" numFmtId="0">
      <sharedItems containsMixedTypes="1" containsNumber="1" containsInteger="1" minValue="63564" maxValue="73341"/>
    </cacheField>
    <cacheField name="Amendment to MBS Item Number/s" numFmtId="0">
      <sharedItems containsMixedTypes="1" containsNumber="1" containsInteger="1" minValue="73344" maxValue="73344"/>
    </cacheField>
    <cacheField name="Date MBS Changes Effective" numFmtId="0">
      <sharedItems containsDate="1" containsMixedTypes="1" minDate="2015-07-01T00:00:00" maxDate="2024-07-02T00:00:00"/>
    </cacheField>
    <cacheField name="Reason for Application" numFmtId="0">
      <sharedItems/>
    </cacheField>
    <cacheField name="Medical Service Type" numFmtId="0">
      <sharedItems/>
    </cacheField>
    <cacheField name="Method" numFmtId="0">
      <sharedItems longText="1"/>
    </cacheField>
    <cacheField name="Outcome" numFmtId="0">
      <sharedItems count="14">
        <s v="Recommended for funding through MBS"/>
        <s v="Recommended for funding through NHRA"/>
        <s v="Recommended for funding through PBS"/>
        <s v="Recommended for funding through NBS"/>
        <s v="Not supported"/>
        <s v="In consultation"/>
        <s v="Deferred decision"/>
        <s v="Recommended for public funding" u="1"/>
        <s v="Recommended for funding through  NHRA" u="1"/>
        <s v="Recommended for joint public funding by the Commonwealth and the States and_x000a_Territories through the National Health Reform Agreement (NHRA)" u="1"/>
        <s v="Not supported for public funding through the NHRA (1722)_x000a__x000a_In consultation (1722.1)" u="1"/>
        <s v="Not supported for public funding through the NHRA (1723)_x000a__x000a_In consultation (1722.1)" u="1"/>
        <s v="Recommended for funding" u="1"/>
        <s v="Not supported for public funding through the NHRA (1690)_x000a__x000a_In consultation (1690.1)" u="1"/>
      </sharedItems>
    </cacheField>
    <cacheField name="Helper Column" numFmtId="0">
      <sharedItems containsSemiMixedTypes="0" containsString="0" containsNumber="1" containsInteger="1" minValue="0" maxValue="1"/>
    </cacheField>
    <cacheField name="Government Response" numFmtId="0">
      <sharedItems containsBlank="1"/>
    </cacheField>
    <cacheField name="Status" numFmtId="0">
      <sharedItems/>
    </cacheField>
    <cacheField name="Notes" numFmtId="0">
      <sharedItems containsBlank="1" longText="1"/>
    </cacheField>
    <cacheField name="Australian Genomics' Role" numFmtId="0">
      <sharedItems/>
    </cacheField>
    <cacheField name="AG Helper Column" numFmtId="0">
      <sharedItems containsSemiMixedTypes="0" containsString="0" containsNumber="1" containsInteger="1" minValue="0" maxValue="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itlin Howley" refreshedDate="45614.489974768519" createdVersion="8" refreshedVersion="8" minRefreshableVersion="3" recordCount="72" xr:uid="{0A623A3B-4F0B-A94A-8ECA-BB208BC53E65}">
  <cacheSource type="worksheet">
    <worksheetSource name="Table1"/>
  </cacheSource>
  <cacheFields count="19">
    <cacheField name="Title" numFmtId="0">
      <sharedItems longText="1"/>
    </cacheField>
    <cacheField name="Application ID" numFmtId="0">
      <sharedItems containsMixedTypes="1" containsNumber="1" containsInteger="1" minValue="1035" maxValue="1783"/>
    </cacheField>
    <cacheField name="Year Initiated" numFmtId="0">
      <sharedItems containsSemiMixedTypes="0" containsString="0" containsNumber="1" containsInteger="1" minValue="2002" maxValue="2024" count="18">
        <n v="2002"/>
        <n v="2004"/>
        <n v="2008"/>
        <n v="2011"/>
        <n v="2010"/>
        <n v="2013"/>
        <n v="2012"/>
        <n v="2014"/>
        <n v="2015"/>
        <n v="2016"/>
        <n v="2017"/>
        <n v="2018"/>
        <n v="2019"/>
        <n v="2020"/>
        <n v="2021"/>
        <n v="2022"/>
        <n v="2023"/>
        <n v="2024"/>
      </sharedItems>
    </cacheField>
    <cacheField name="Year Closed" numFmtId="0">
      <sharedItems containsMixedTypes="1" containsNumber="1" containsInteger="1" minValue="2002" maxValue="2024" count="18">
        <n v="2002"/>
        <n v="2004"/>
        <n v="2009"/>
        <n v="2012"/>
        <n v="2018"/>
        <n v="2011"/>
        <n v="2013"/>
        <n v="2014"/>
        <n v="2016"/>
        <s v="N/A"/>
        <n v="2021"/>
        <n v="2019"/>
        <n v="2020"/>
        <n v="2024"/>
        <n v="2022"/>
        <n v="2023"/>
        <n v="2017"/>
        <n v="2015" u="1"/>
      </sharedItems>
    </cacheField>
    <cacheField name="Years Elapsed" numFmtId="0">
      <sharedItems containsMixedTypes="1" containsNumber="1" containsInteger="1" minValue="0" maxValue="8"/>
    </cacheField>
    <cacheField name="Applicant" numFmtId="0">
      <sharedItems/>
    </cacheField>
    <cacheField name="Applicant Type" numFmtId="0">
      <sharedItems count="8">
        <s v="Academic"/>
        <s v="Other"/>
        <s v="RCPA"/>
        <s v="Pharma"/>
        <s v="Biotech"/>
        <s v="Department of Health and Aged Care" u="1"/>
        <s v="Patient Advocacy/Support" u="1"/>
        <s v="Patient Support" u="1"/>
      </sharedItems>
    </cacheField>
    <cacheField name="New MBS Item Number/s" numFmtId="0">
      <sharedItems containsMixedTypes="1" containsNumber="1" containsInteger="1" minValue="7337" maxValue="73436"/>
    </cacheField>
    <cacheField name="Amendment to MBS Item Number/s" numFmtId="0">
      <sharedItems containsMixedTypes="1" containsNumber="1" containsInteger="1" minValue="72847" maxValue="73343"/>
    </cacheField>
    <cacheField name="Date MBS Changes Effective" numFmtId="0">
      <sharedItems containsDate="1" containsMixedTypes="1" minDate="2003-05-01T00:00:00" maxDate="2024-07-02T00:00:00"/>
    </cacheField>
    <cacheField name="Method" numFmtId="0">
      <sharedItems longText="1"/>
    </cacheField>
    <cacheField name="Outcome" numFmtId="0">
      <sharedItems count="9">
        <s v="Recommended for funding through MBS"/>
        <s v="Not supported"/>
        <s v="N/A"/>
        <s v="In consultation"/>
        <s v="Deferred decision"/>
        <s v="Recommended for funding through NBS" u="1"/>
        <s v="Recommended for funding " u="1"/>
        <s v="Recommended for funding" u="1"/>
        <s v="Supported addition to NBS" u="1"/>
      </sharedItems>
    </cacheField>
    <cacheField name="Helper Column" numFmtId="0">
      <sharedItems containsSemiMixedTypes="0" containsString="0" containsNumber="1" containsInteger="1" minValue="0" maxValue="1"/>
    </cacheField>
    <cacheField name="Government Response" numFmtId="0">
      <sharedItems containsBlank="1"/>
    </cacheField>
    <cacheField name="Status" numFmtId="0">
      <sharedItems/>
    </cacheField>
    <cacheField name="Notes" numFmtId="0">
      <sharedItems containsBlank="1" longText="1"/>
    </cacheField>
    <cacheField name="Australian Genomics' Role" numFmtId="0">
      <sharedItems count="8">
        <s v="N/A"/>
        <s v="Applicant"/>
        <s v="Targeted consultation response; expert consultation"/>
        <s v="Expert consultation"/>
        <s v="Targeted consultation response; expert consultation; research data provision"/>
        <s v="Targeted consultation response"/>
        <s v="Applicant; expert consultation; research data provision"/>
        <s v="Targeted consultation response; meeting with applicant and DOH"/>
      </sharedItems>
      <fieldGroup par="18"/>
    </cacheField>
    <cacheField name="AG Helper Column" numFmtId="0">
      <sharedItems containsSemiMixedTypes="0" containsString="0" containsNumber="1" containsInteger="1" minValue="0" maxValue="1"/>
    </cacheField>
    <cacheField name="Australian Genomics' Role2" numFmtId="0" databaseField="0">
      <fieldGroup base="16">
        <discretePr count="8">
          <x v="0"/>
          <x v="2"/>
          <x v="1"/>
          <x v="1"/>
          <x v="1"/>
          <x v="1"/>
          <x v="2"/>
          <x v="1"/>
        </discretePr>
        <groupItems count="3">
          <s v="N/A"/>
          <s v="Group1"/>
          <s v="Group2"/>
        </groupItems>
      </fieldGroup>
    </cacheField>
  </cacheFields>
  <extLst>
    <ext xmlns:x14="http://schemas.microsoft.com/office/spreadsheetml/2009/9/main" uri="{725AE2AE-9491-48be-B2B4-4EB974FC3084}">
      <x14:pivotCacheDefinition pivotCacheId="1694408964"/>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
  <r>
    <s v="Review of archival tissue for further diagnostic testing"/>
    <n v="1331"/>
    <x v="0"/>
    <x v="0"/>
    <n v="2"/>
    <s v="RCPA"/>
    <x v="0"/>
    <n v="72860"/>
    <s v="N/A"/>
    <d v="2019-05-01T00:00:00"/>
    <s v="New MBS item"/>
    <s v="Investigative"/>
    <s v="Review of archival tissue, predominantly cancer tissues by a pathologist for further testing"/>
    <x v="0"/>
    <n v="1"/>
    <m/>
    <s v="CLOSED"/>
    <s v="Status still OPEN on MSAC webpage"/>
    <s v="N/A"/>
    <n v="0"/>
  </r>
  <r>
    <s v="YESCARTA™ (axicabtagene ciloleucel [KTE-C19]) for the treatment of refractory of replased CD19-positive lymphoma "/>
    <n v="1587"/>
    <x v="1"/>
    <x v="1"/>
    <n v="1"/>
    <s v="Gilead Sciences P/L"/>
    <x v="1"/>
    <s v="N/A"/>
    <s v="N/A"/>
    <s v="N/A"/>
    <s v="New non-MBS item"/>
    <s v="Hybrid health technology"/>
    <s v="Axicabtagene ciloleucel is genetically modified autologous T-cell immunotherapy"/>
    <x v="1"/>
    <n v="1"/>
    <m/>
    <s v="CLOSED"/>
    <s v="Deferred advice in November 2019 to allow TGA to complete its assessment of whether AXI is suitable for marketing_x000a_in Australia. Following TGA approval, MSAC confirmed support for public funding in January 2020."/>
    <s v="N/A"/>
    <n v="0"/>
  </r>
  <r>
    <s v="Prognostic value of the number of copies of the survival of motor neurone 2 (SMN2) gene for the severity of spinal muscular atrophy to determine eligibility for nusinersen in pre-symptomatic patients (Co-dependent)"/>
    <n v="1589"/>
    <x v="1"/>
    <x v="2"/>
    <n v="0"/>
    <s v="Biogen Australia"/>
    <x v="2"/>
    <s v="N/A"/>
    <s v="N/A"/>
    <s v="N/A"/>
    <s v="Referral for advice from PBAC. MBS funding is not being sought for this medical service."/>
    <s v="Co-dependent technology, because access to the medicine is dependent on results of a test."/>
    <s v="Quantitative real-time PCR testing"/>
    <x v="2"/>
    <n v="1"/>
    <m/>
    <s v="CLOSED"/>
    <s v="Co-dependent application with PBAC _x000a__x000a_MSAC recommended funding through extension of existing PBS listing for nusinersen "/>
    <s v="N/A"/>
    <n v="0"/>
  </r>
  <r>
    <s v="Amendment to MBS Item 73344 for c-ROS proto-oncogene 1 fluorescence in situ hybridisation testing to identify ROS1, to determine patient eligibility for entrectinib under the PBS"/>
    <n v="1621"/>
    <x v="2"/>
    <x v="1"/>
    <n v="0"/>
    <s v="Roche"/>
    <x v="1"/>
    <s v="N/A"/>
    <n v="73344"/>
    <d v="2020-08-01T00:00:00"/>
    <s v="Amendment to MBS item"/>
    <s v="Investigative"/>
    <s v="FISH to detect ROS1 rearrangment"/>
    <x v="0"/>
    <n v="1"/>
    <m/>
    <s v="CLOSED"/>
    <s v="Amendment to MBS item 73344"/>
    <s v="N/A"/>
    <n v="0"/>
  </r>
  <r>
    <s v="Voretigene neparvovec (Luxturna) for the treatment of biallelic RPE-65-mediated Inherited Retinal Dystrophies"/>
    <n v="1623"/>
    <x v="2"/>
    <x v="1"/>
    <n v="0"/>
    <s v="Novartis "/>
    <x v="1"/>
    <s v="N/A"/>
    <s v="N/A"/>
    <s v="N/A"/>
    <s v="Highly Specialised Therapy - NHRA"/>
    <s v="Therapeutic"/>
    <s v="vortigene neparvovec is a recombinant adeno-associated viral serotype 2 gene therapy, RPE65 gene"/>
    <x v="1"/>
    <n v="1"/>
    <m/>
    <s v="CLOSED"/>
    <m/>
    <s v="N/A"/>
    <n v="0"/>
  </r>
  <r>
    <s v="Whole genome sequencing of antimicrobial-resistant pathogens"/>
    <n v="1646"/>
    <x v="3"/>
    <x v="3"/>
    <n v="1"/>
    <s v="RCPA"/>
    <x v="0"/>
    <n v="69505"/>
    <s v="N/A"/>
    <d v="2023-07-01T00:00:00"/>
    <s v="New MBS item"/>
    <s v="Investigative"/>
    <s v="WGS of microbial genome (bacterial, mycobacterial, fungal, viral or parasitic) of an isolate or to characterise an organism from a patient to determine the antibiotic resistance markers (resistome) of the isolate, and guide treatment and/or chemoprophylaxis of close contacts"/>
    <x v="0"/>
    <n v="1"/>
    <s v="Budget October 2022-23: 1 July 2023 listed on MBS"/>
    <s v="CLOSED"/>
    <m/>
    <s v="N/A"/>
    <n v="0"/>
  </r>
  <r>
    <s v="Brexucabtagene autoleucel for relapsed or refractory mantle cell lymphoma"/>
    <n v="1647"/>
    <x v="3"/>
    <x v="4"/>
    <n v="2"/>
    <s v="Gilead Sciences P/L"/>
    <x v="1"/>
    <s v="N/A"/>
    <s v="N/A"/>
    <s v="N/A"/>
    <s v="Highly Specialised Therapy - NHRA"/>
    <s v="Therapeutic technology"/>
    <s v="Autologous anti-CD19 chimeric antigen receptor (CAR) T-cell therapeutic process for the treatment of patients with relapsed or refractory mantle cell_x000a_lymphoma"/>
    <x v="1"/>
    <n v="1"/>
    <m/>
    <s v="CLOSED"/>
    <s v="Initial application requesting joint public funding by Commonwealth and States and Territories under the NHRA was submitted in 2021 and recommended for public funding by MSAC. _x000a__x000a_Pricing proposal was submitted in 2023, and MSAC confirmed its support for the public funding (no changes to advice from July 2021)."/>
    <s v="N/A"/>
    <n v="0"/>
  </r>
  <r>
    <s v="Whole body magnetic resonance imaging for detection of cancer in individuals with germline pathogenic TP53 variants "/>
    <n v="1668"/>
    <x v="3"/>
    <x v="3"/>
    <n v="1"/>
    <s v="Australian Genomic Cancer Medicine Centre Ltd"/>
    <x v="3"/>
    <n v="63564"/>
    <s v="N/A"/>
    <d v="2023-03-01T00:00:00"/>
    <s v="New MBS item"/>
    <s v="Investigative"/>
    <s v="MRI for people with germline pathogenic TP53"/>
    <x v="0"/>
    <n v="1"/>
    <m/>
    <s v="CLOSED"/>
    <m/>
    <s v="N/A"/>
    <n v="0"/>
  </r>
  <r>
    <s v="Abdominal MRI for rare genetic conditions associated with increased risk of renal tumours"/>
    <n v="1702"/>
    <x v="4"/>
    <x v="4"/>
    <n v="1"/>
    <s v="Rare Voices Australia"/>
    <x v="4"/>
    <s v="65539, 63540"/>
    <s v="N/A"/>
    <d v="2024-07-01T00:00:00"/>
    <s v="New MBS item"/>
    <s v="Investigative technology"/>
    <s v="MRI of confirmed clinical and/or molecular diagnosis of a condition known to increase risk of renal tumours"/>
    <x v="0"/>
    <n v="1"/>
    <m/>
    <s v="CLOSED"/>
    <s v="MSAC March 2023"/>
    <s v="N/A"/>
    <n v="0"/>
  </r>
  <r>
    <s v="Newborn bloodspot screening for X-linked adrenoleukodystrophy"/>
    <n v="1710"/>
    <x v="4"/>
    <x v="4"/>
    <n v="1"/>
    <s v="Leukodystrophy Resource &amp; Research_x000a_Organisation"/>
    <x v="3"/>
    <s v="N/A"/>
    <s v="N/A"/>
    <s v="N/A"/>
    <s v="Inclusion in NBS"/>
    <s v="Investigative technology"/>
    <s v="NBS"/>
    <x v="3"/>
    <n v="1"/>
    <m/>
    <s v="CLOSED"/>
    <s v="Application requested addition of X-ALD to NBS_x000a__x000a_MBS supported addition to NBS, as well as cascade testing of the families of_x000a_newborns identified through NBS as being at risk of X-ALD._x000a__x000a_This application (1710) and applications 1737 &amp; 1737.1 are the first NBS applications to be considered by MSAC."/>
    <s v="Targeted consultation response"/>
    <n v="1"/>
  </r>
  <r>
    <s v="Etranacogene dezaparvovec for the treatment of Haemophilia B"/>
    <n v="1728"/>
    <x v="5"/>
    <x v="5"/>
    <n v="1"/>
    <s v="CSL Behring (Australia) P/L"/>
    <x v="1"/>
    <s v="N/A"/>
    <s v="N/A"/>
    <s v="N/A"/>
    <s v="Referral from the National Blood Authority (NBA)"/>
    <s v="Therapeutic technology"/>
    <s v="Etranacogene dezaparvovec  is a gene therapy designed to introduce a copy of the human FIX gene to address the lack of functional FIX protein expression in a haemophila B patient."/>
    <x v="4"/>
    <n v="0"/>
    <m/>
    <s v="CLOSED"/>
    <s v="Application requesting funding under the national blood agreement, managed by the National Blood Authority (NBA). _x000a__x000a_Referred by NBA to MSAC for HTA._x000a__x000a_MSAC meeting August 2024"/>
    <s v="N/A"/>
    <n v="0"/>
  </r>
  <r>
    <s v="Valoctocogene roxaparvovec gene therapy for haemophilia A"/>
    <n v="1751"/>
    <x v="6"/>
    <x v="6"/>
    <s v="N/A"/>
    <s v="Biomarin Pharmaceutical Australia P/L"/>
    <x v="1"/>
    <s v="N/A"/>
    <s v="N/A"/>
    <s v="N/A"/>
    <s v="Referral from the National Blood Authority (NBA)"/>
    <s v="Therapeutic technology"/>
    <s v="Valoctocogene roxaparvovec is a gene therapy that uses an adeno-associated virus type 5 (AAV5), to deliver a healthy copy of the FVIII (F8) gene"/>
    <x v="5"/>
    <n v="0"/>
    <m/>
    <s v="OPEN"/>
    <s v="Requesting funding through NBA as a blood-related product_x000a__x000a_PASC advised that, upon ratification of the post-PASC PICO, the application can proceed to ESC_x000a__x000a_MSAC consultation TBA"/>
    <s v="N/A"/>
    <n v="0"/>
  </r>
  <r>
    <s v="Axicabtagene ciloleucel therapy for patients with relapsed or refractory follicular lymphoma"/>
    <n v="1771"/>
    <x v="6"/>
    <x v="6"/>
    <s v="N/A"/>
    <s v="Gilead Sciences P/L"/>
    <x v="1"/>
    <s v="N/A"/>
    <s v="N/A"/>
    <s v="N/A"/>
    <s v="Highly Specialised Therapy - NHRA"/>
    <s v="Investigative technology"/>
    <s v="Axicabtagene ciloleucel is genetically modified autologous T-cell immunotherapy (CAR-T cell therapy)"/>
    <x v="5"/>
    <n v="0"/>
    <m/>
    <s v="OPEN"/>
    <s v="Bypassing PASC_x000a__x000a_ESC consideration in Jun 2024 and MSAC consideration in Aug 2024"/>
    <s v="N/A"/>
    <n v="0"/>
  </r>
  <r>
    <s v="Newborn bloodspot screening for glycogen storage disease, Type II (Pompe disease)"/>
    <n v="1774"/>
    <x v="6"/>
    <x v="6"/>
    <s v="N/A"/>
    <s v="Department of Health and Aged Care Newborn bloodspot screening"/>
    <x v="5"/>
    <s v="N/A"/>
    <s v="N/A"/>
    <s v="N/A"/>
    <s v="Inclusion in NBS"/>
    <s v="Investigative technology"/>
    <s v="NBS"/>
    <x v="5"/>
    <n v="0"/>
    <m/>
    <s v="OPEN"/>
    <s v="Assessment will proceed as a Department Contracted Assessment Report (DCAR)"/>
    <s v="Targeted consultation response"/>
    <n v="1"/>
  </r>
  <r>
    <s v="Newborn bloodspot screening for mucopolysaccharidosis, Type 1 (MPS I)"/>
    <n v="1775"/>
    <x v="6"/>
    <x v="6"/>
    <s v="N/A"/>
    <s v="Department of Health and Aged Care Newborn bloodspot screening"/>
    <x v="5"/>
    <s v="N/A"/>
    <s v="N/A"/>
    <s v="N/A"/>
    <s v="Inclusion in NBS"/>
    <s v="Investigative technology"/>
    <s v="NBS"/>
    <x v="5"/>
    <n v="0"/>
    <m/>
    <s v="OPEN"/>
    <s v="Assessment will proceed as a DCAR_x000a__x000a_ESC meeting 10-11 Oct 2024_x000a_MSAC meeting 28-29 Nov 2024"/>
    <s v="Targeted consultation response"/>
    <n v="1"/>
  </r>
  <r>
    <s v="Newborn bloodspot screening for mucopolysaccharidosis Type II (MPS II)"/>
    <n v="1776"/>
    <x v="6"/>
    <x v="6"/>
    <s v="N/A"/>
    <s v="Department of Health and Aged Care Newborn bloodspot screening"/>
    <x v="5"/>
    <s v="N/A"/>
    <s v="N/A"/>
    <s v="N/A"/>
    <s v="Inclusion in NBS"/>
    <s v="Investigative technology"/>
    <s v="NBS"/>
    <x v="5"/>
    <n v="0"/>
    <m/>
    <s v="OPEN"/>
    <s v="Assessment will proceed as a DCAR"/>
    <s v="Targeted consultation response"/>
    <n v="1"/>
  </r>
  <r>
    <s v="Diagnostic fluorescence in situ hybridisation (FISH) testing for Anaplastic Lymphoma Kinase (ALK) in advanced non-small cell lung cancer (NSCLC) to determine eligibility for crizotinib treatment (co-dependent). (Resubmission)"/>
    <s v="1250 &amp; 1250.1"/>
    <x v="7"/>
    <x v="7"/>
    <n v="2"/>
    <s v="Abbott Molecular and Pfizer"/>
    <x v="1"/>
    <n v="73341"/>
    <s v="N/A"/>
    <d v="2015-07-01T00:00:00"/>
    <s v="New MBS item"/>
    <s v="Co-dependent technology"/>
    <s v="ALK FISH testing in tumours with NSCLC"/>
    <x v="6"/>
    <n v="0"/>
    <m/>
    <s v="CLOSED"/>
    <s v="Deferred decision (1250) then resubmission (1250.1)_x000a__x000a_MSAC advised that, if PBAC subsequently decides to recommend that crizotinib be listed on PBS for  treatment of advanced NSCLC, then MSAC would support expedited process of reconsideration to ensure MSAC support for public funding of ALK testing is aligned with the circumstances recommended by PBAC. _x000a__x000a_PBAC recommended listing of crizotinib for use for ALK-positive advanced NSCLC in November 2014."/>
    <s v="N/A"/>
    <n v="0"/>
  </r>
  <r>
    <s v="Ciltacabtagene autoleucel, a B-cell maturation antigen-directed chimeric antigen receptor T cell to treat refractory or relapsed multiple myeloma"/>
    <s v="1690 &amp; 1690.1"/>
    <x v="3"/>
    <x v="5"/>
    <n v="3"/>
    <s v="Janssen-Cilag P/L"/>
    <x v="1"/>
    <s v="N/A"/>
    <s v="N/A"/>
    <s v="N/A"/>
    <s v="Highly Specialised Therapy - NHRA"/>
    <s v="Therapeutic technology"/>
    <s v="Ciltacabtagene autoleucel (cilta-cel), a B-cell maturation antigen (BCMA)-directed CAR-T therapy, for the treatment of adult patients with relapsed or refractory_x000a_multiple myeloma, who have received at least three prior lines of therapy, including a PI, an IMiD and an anti-CD38 antibody"/>
    <x v="1"/>
    <n v="1"/>
    <m/>
    <s v="CLOSED"/>
    <s v="Application requesting public funding through the NHRA._x000a__x000a_Not supported for public funding through the NHRA (1690)_x000a__x000a_Deferred decision (1690.1) - treatment is effective and safe enough but price too high for it to be cost-effective._x000a__x000a_Application 1690.1 considered again at MSAC meeting in April 2024. MSAC supported the public funding of cilta-cel for 5L+ RRMM at its April 2024 meeting based on alternative funding model._x000a__x000a_Johnson &amp; Johnson will work through further negotiations with Federal and State Governments necessary to navigate  complexities of bringing this highly specialised therapy to Australian patients. "/>
    <s v="N/A"/>
    <n v="0"/>
  </r>
  <r>
    <s v="Axicabtagene ciloleucel (Yescarta®) for relapsed or refractory large B-cell lymphoma"/>
    <s v="1722 &amp; 1722.1"/>
    <x v="5"/>
    <x v="5"/>
    <n v="1"/>
    <s v="Gilead Sciences P/L"/>
    <x v="1"/>
    <s v="N/A"/>
    <s v="N/A"/>
    <s v="N/A"/>
    <s v="Highly Specialised Therapy - NHRA"/>
    <s v="Therapeutic technology"/>
    <s v="Axicabtagene ciloleucel is genetically modified autologous T-cell immunotherapy (CAR-T cell therapy)"/>
    <x v="1"/>
    <n v="1"/>
    <m/>
    <s v="CLOSED"/>
    <s v="Application requesting public funding through the NHRA_x000a__x000a_Not supported for public funding through the NHRA (1722)_x000a__x000a_In consultation (1722.1)_x000a__x000a_MSAC April 2024 for 1722.1"/>
    <s v="N/A"/>
    <n v="0"/>
  </r>
  <r>
    <s v="Brexucabtagene autoleucel for adult relapsed or refractory B-precursor acute lymphoblastic leukaemia"/>
    <s v="1723 &amp; 1723.1"/>
    <x v="4"/>
    <x v="4"/>
    <n v="1"/>
    <s v="Gilead Sciences P/L"/>
    <x v="1"/>
    <s v="N/A"/>
    <s v="N/A"/>
    <s v="N/A"/>
    <s v="Highly Specialised Therapy - NHRA"/>
    <s v="Therapeutic technology"/>
    <s v="Brexucabtagen autoleucel is an autologous anti-CD19 chimeric antigen receptor (CAR) T-cell therapeutic process"/>
    <x v="1"/>
    <n v="1"/>
    <m/>
    <s v="CLOSED"/>
    <s v="For 1723 - MSAC also noted that the states and territories were not supportive of the application as joint funders of this highly specialised therapy via the NHRA._x000a__x000a_Not supported for public funding through the NHRA (1723)_x000a__x000a_Recommended for funding (1722.1)"/>
    <s v="N/A"/>
    <n v="0"/>
  </r>
  <r>
    <s v="Newborn bloodspot screening for Sickle Cell Disease and Beta Thalassaemia"/>
    <s v="1737 &amp; 1737.1"/>
    <x v="4"/>
    <x v="4"/>
    <n v="1"/>
    <s v="Australian Sickle Cell Advocacy Inc"/>
    <x v="4"/>
    <s v="N/A"/>
    <s v="N/A"/>
    <s v="N/A"/>
    <s v="Inclusion in NBS"/>
    <s v="Investigative technology"/>
    <s v="NBS"/>
    <x v="3"/>
    <n v="1"/>
    <m/>
    <s v="CLOSED"/>
    <s v="Deferred decision (1737) then resubmission just for Sickle Cell Disease (1737.1)"/>
    <s v="N/A"/>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2">
  <r>
    <s v="Genetic test for Fragile X syndrome"/>
    <n v="1035"/>
    <x v="0"/>
    <x v="0"/>
    <n v="0"/>
    <s v="Monash Institute of Health Services Research/MSAC inititative"/>
    <x v="0"/>
    <s v="73300, 73305"/>
    <s v="73287, 73289"/>
    <d v="2003-05-01T00:00:00"/>
    <s v="PCR and Southern Blot"/>
    <x v="0"/>
    <n v="1"/>
    <m/>
    <s v="CLOSED"/>
    <m/>
    <x v="0"/>
    <n v="0"/>
  </r>
  <r>
    <s v="Genotypic resistance testing of antiretrovirals in HIV"/>
    <n v="1067"/>
    <x v="1"/>
    <x v="1"/>
    <n v="0"/>
    <s v="Not stated"/>
    <x v="1"/>
    <s v="N/A"/>
    <s v="N/A"/>
    <s v="N/A"/>
    <s v="Genotype-assisted antiretroviral resistance testing (GART) on blood samples."/>
    <x v="1"/>
    <n v="0"/>
    <m/>
    <s v="CLOSED"/>
    <s v="Assessed before TGA and PBS criteria involving GART were established, and GART was included in Australian treatment guidelines."/>
    <x v="0"/>
    <n v="0"/>
  </r>
  <r>
    <s v="Genotypic resistance testing of antiretrovirals in HIV"/>
    <n v="1127"/>
    <x v="2"/>
    <x v="2"/>
    <n v="1"/>
    <s v="Australasian Society of HIV Medicine"/>
    <x v="1"/>
    <n v="69380"/>
    <s v="N/A"/>
    <d v="2011-07-01T00:00:00"/>
    <s v="Genotype-assisted antiretroviral resistance testing (GART) on blood samples "/>
    <x v="0"/>
    <n v="1"/>
    <m/>
    <s v="CLOSED"/>
    <s v="Requested GART with the use of nucleic acid sequencing of HIV and expert interpretation of resistance patterns to antiretroviral medications in patients with acute and chronic infection, as well as for pregnant women"/>
    <x v="0"/>
    <n v="0"/>
  </r>
  <r>
    <s v="Six Genetic tests for the Diagnosis of Inheritable Cardiac Conduction Disorders"/>
    <n v="1151"/>
    <x v="3"/>
    <x v="3"/>
    <n v="1"/>
    <s v="Pathology Services Table Committee"/>
    <x v="1"/>
    <s v="N/A"/>
    <s v="N/A"/>
    <s v="N/A"/>
    <s v="Test for 6 genes (KCNE1, KCNE2, KCNH2, KCNJ2, KCNQ1, and SCN5A) implicated in Long QT syndrome"/>
    <x v="1"/>
    <n v="0"/>
    <m/>
    <s v="CLOSED"/>
    <s v="Resubmission as application 1598"/>
    <x v="0"/>
    <n v="0"/>
  </r>
  <r>
    <s v="Genetic testing for hereditary mutations in the RET gene"/>
    <n v="1152"/>
    <x v="4"/>
    <x v="4"/>
    <n v="8"/>
    <s v="RCPA"/>
    <x v="2"/>
    <s v="73339, 73340"/>
    <s v="N/A"/>
    <d v="2014-11-01T00:00:00"/>
    <s v="Test for mutations in the RET gene (for thyroid cancer and Hirschsprung disease)"/>
    <x v="0"/>
    <n v="1"/>
    <m/>
    <s v="CLOSED"/>
    <s v="Underutilisation report by MSAC dated 2018"/>
    <x v="0"/>
    <n v="0"/>
  </r>
  <r>
    <s v="Genetic Testing for Hereditary Mutation of the von Hippel-Lindau (VHL) Gene"/>
    <n v="1153"/>
    <x v="4"/>
    <x v="5"/>
    <n v="1"/>
    <s v="Pathology Services Table Committee"/>
    <x v="1"/>
    <s v="73333, 73334, 73335"/>
    <s v="N/A"/>
    <d v="2012-11-01T00:00:00"/>
    <s v="Test for mutations in the VHL gene (for Von Hippel-Lindau syndrome)"/>
    <x v="0"/>
    <n v="1"/>
    <m/>
    <s v="CLOSED"/>
    <s v="Underutilisation report by MSAC dated 2017"/>
    <x v="0"/>
    <n v="0"/>
  </r>
  <r>
    <s v="Gefitinib first line testing for mutations of epidermal growth factor receptro (EGFR) in patients with metastatic non-small cell lung cancer "/>
    <n v="1161"/>
    <x v="3"/>
    <x v="6"/>
    <n v="2"/>
    <s v="AstraZeneca"/>
    <x v="3"/>
    <n v="7337"/>
    <n v="73328"/>
    <d v="2014-11-01T00:00:00"/>
    <s v="EGFR mutation testing"/>
    <x v="0"/>
    <n v="1"/>
    <m/>
    <s v="CLOSED"/>
    <s v="MSAC supported amendment to MBS item 73328 in 2013, after PBAC recommended modification of PBS listing for gefitinib to include subsidy for its use for EGFR mutation positive advanced NSCLC. _x000a__x000a_MBS item 73328 was superseded by MBS item 73337 but not removed until 31 Oct 2014. _x000a__x000a_Utilisation report from MSAC published in Nov 2016"/>
    <x v="0"/>
    <n v="0"/>
  </r>
  <r>
    <s v="A genetic test to establish the diagnosis of transthyretin familial amyloid polyneuropathy (TTR-FAP) for access to tafamidis meglumine"/>
    <n v="1222"/>
    <x v="3"/>
    <x v="3"/>
    <n v="1"/>
    <s v="Pfizer"/>
    <x v="3"/>
    <s v="N/A"/>
    <s v="N/A"/>
    <s v="N/A"/>
    <s v="Transthyretin (TTR) genetic testing to establish the diagnosis of transthyretin familial amyloid polyneuropathy (TTRFAP) for access to tafamidis meglumine"/>
    <x v="2"/>
    <n v="0"/>
    <m/>
    <s v="CLOSED"/>
    <m/>
    <x v="0"/>
    <n v="0"/>
  </r>
  <r>
    <s v="KRAS mutation testing for access to panitumumab"/>
    <n v="1318"/>
    <x v="5"/>
    <x v="6"/>
    <n v="0"/>
    <s v="Amgen"/>
    <x v="4"/>
    <n v="73338"/>
    <n v="73330"/>
    <d v="2014-04-01T00:00:00"/>
    <s v="Test for KRAS mutation"/>
    <x v="0"/>
    <n v="1"/>
    <m/>
    <s v="CLOSED"/>
    <s v="MSAC application webpage updated in November 2014 with &quot;this application has been withdrawn&quot; and only has the PSD available._x000a__x000a_MBS item 73330 was superseded by item 73338 which was added for the testing of KRAS gene mutation status for access to cetuximab or panitumumab under the PBS. As a consequence, item 73330 was made redundant and removed from MBS in Nov 2014."/>
    <x v="0"/>
    <n v="0"/>
  </r>
  <r>
    <s v="Gene expression profiling of 21 genes in breast cancer to quantify the risk of disease recurrence and predict adjuvant chemotherapy benefit"/>
    <n v="1342"/>
    <x v="6"/>
    <x v="6"/>
    <n v="1"/>
    <s v="Genomic Health Inc"/>
    <x v="1"/>
    <s v="N/A"/>
    <s v="N/A"/>
    <s v="N/A"/>
    <s v="Gene expression profiling (GEP) Oncotype DX® Test (UK), 21 genes, RT-PCR. "/>
    <x v="1"/>
    <n v="0"/>
    <m/>
    <s v="CLOSED"/>
    <m/>
    <x v="0"/>
    <n v="0"/>
  </r>
  <r>
    <s v="RAS (Kirsten RAS and Neuroblastoma RAS) mutation testing for eligibility for panitumumab treatment in previously untreated metastatic colorectal cancer patients"/>
    <n v="1363"/>
    <x v="7"/>
    <x v="7"/>
    <n v="0"/>
    <s v="Amgen"/>
    <x v="4"/>
    <s v="N/A"/>
    <n v="73338"/>
    <d v="2015-01-01T00:00:00"/>
    <s v="Mutation testing of RAS gene family which includes genes HRAS, KRAS and NRAS genes"/>
    <x v="0"/>
    <n v="1"/>
    <m/>
    <s v="CLOSED"/>
    <s v="Application requested amendments to MBS items 73330 &amp; 73338 but MSAC confined its considerations to 73338 as 73330 was being phased out._x000a__x000a_MBS item 73330 was superseded by item 73338 which was added to the schedule by the Health Insurance (Pharmacogenetic Testing – KRAS Determination 2014.  As a consequence, item 73330 was made redundant and removed in Nov 2014._x000a__x000a_Utilisation report published by MSAC July 2018"/>
    <x v="0"/>
    <n v="0"/>
  </r>
  <r>
    <s v="BRCA mutation testing to determine eligibility for olaparib maintenance therapy in patients with platinum-sensitive relapsed ovarian cancer"/>
    <n v="1380"/>
    <x v="7"/>
    <x v="8"/>
    <n v="2"/>
    <s v="AstraZeneca"/>
    <x v="3"/>
    <n v="73295"/>
    <s v="N/A"/>
    <d v="2017-02-01T00:00:00"/>
    <s v="BRCA 1 and 2 mutation testing"/>
    <x v="0"/>
    <n v="1"/>
    <m/>
    <s v="CLOSED"/>
    <m/>
    <x v="0"/>
    <n v="0"/>
  </r>
  <r>
    <s v="EGFR mutation testing to determine eligibility for access to PBS subsidised AZD9291 second line therapy in patients with locally advanced or metastatic NSCLC"/>
    <n v="1407"/>
    <x v="8"/>
    <x v="4"/>
    <n v="3"/>
    <s v="AstraZeneca"/>
    <x v="3"/>
    <n v="73351"/>
    <s v="N/A"/>
    <d v="2019-02-01T00:00:00"/>
    <s v="EGFR mutation testing"/>
    <x v="0"/>
    <n v="1"/>
    <m/>
    <s v="CLOSED"/>
    <m/>
    <x v="0"/>
    <n v="0"/>
  </r>
  <r>
    <s v="Genetic testing for Alport syndrome"/>
    <n v="1449"/>
    <x v="9"/>
    <x v="4"/>
    <n v="2"/>
    <s v="University of Melbourne Dept Med - J.Savige"/>
    <x v="0"/>
    <s v="73298, 73299"/>
    <s v="N/A"/>
    <d v="2019-05-01T00:00:00"/>
    <s v="Genetic testing (targeted whole exome sequencing) to identify one mutation in the COL4A5 gene, or two mutations in the COL4A3 or COL4A4 genes to confirm the diagnosis of X-linked or autosomal recessive Alport syndrome respectively."/>
    <x v="0"/>
    <n v="1"/>
    <m/>
    <s v="CLOSED"/>
    <m/>
    <x v="0"/>
    <n v="0"/>
  </r>
  <r>
    <s v="Pembrolizumab (MK-3475) in Mismatch Repair Deficient (dMMR) Stage IV Colorectal Carcinoma"/>
    <n v="1452"/>
    <x v="9"/>
    <x v="9"/>
    <s v="N/A"/>
    <s v="Merck Sharp &amp; Dohme (Australia) P/L"/>
    <x v="3"/>
    <s v="N/A"/>
    <n v="72847"/>
    <s v="N/A"/>
    <s v="ImmunoHistoChemistry (IHC) test for identification of dMMR"/>
    <x v="3"/>
    <n v="0"/>
    <m/>
    <s v="OPEN"/>
    <s v="Amendment to MBS item 72847_x000a__x000a_PBS funding will be sought for pembrolizumab treatment of those CRC patients who are found to be dMMR."/>
    <x v="0"/>
    <n v="0"/>
  </r>
  <r>
    <s v="Diagnostic testing for ROS proto-oncogene 1 (ROS1) rearrangements in non-small cell lung cancer (NSCLC) to determine eligbility for crizotinib treatment"/>
    <n v="1454"/>
    <x v="9"/>
    <x v="4"/>
    <n v="2"/>
    <s v="Pfizer"/>
    <x v="3"/>
    <n v="73344"/>
    <s v="N/A"/>
    <d v="2019-01-01T00:00:00"/>
    <s v="FISH testing in ROS1"/>
    <x v="0"/>
    <n v="1"/>
    <m/>
    <s v="CLOSED"/>
    <m/>
    <x v="0"/>
    <n v="0"/>
  </r>
  <r>
    <s v="A 50 gene signature assay for predicting breast cancer recurrence"/>
    <n v="1473"/>
    <x v="10"/>
    <x v="10"/>
    <n v="4"/>
    <s v="Nanostring Technologies, Inc."/>
    <x v="4"/>
    <s v="N/A"/>
    <s v="N/A"/>
    <s v="N/A"/>
    <s v="50 gene assay, mRNA expression NanoString nCounter® Dx technology"/>
    <x v="1"/>
    <n v="0"/>
    <m/>
    <s v="CLOSED"/>
    <m/>
    <x v="0"/>
    <n v="0"/>
  </r>
  <r>
    <s v="Genetic testing for childhood syndromes"/>
    <n v="1476"/>
    <x v="10"/>
    <x v="11"/>
    <n v="2"/>
    <s v="Australian Genomics / MCRI"/>
    <x v="0"/>
    <s v="73358, 73359, 73360, 73361, 73362, 73363"/>
    <s v="N/A"/>
    <d v="2020-05-01T00:00:00"/>
    <s v="WEA (WES/WGS/trio) (proband + cascade + reanalysis)"/>
    <x v="0"/>
    <n v="1"/>
    <m/>
    <s v="CLOSED"/>
    <m/>
    <x v="1"/>
    <n v="1"/>
  </r>
  <r>
    <s v="Somatic tumour gene panel test"/>
    <n v="1495"/>
    <x v="11"/>
    <x v="9"/>
    <s v="N/A"/>
    <s v="RCPA"/>
    <x v="2"/>
    <s v="N/A"/>
    <s v="N/A"/>
    <s v="N/A"/>
    <s v="ISH, PCR, and NGS "/>
    <x v="3"/>
    <n v="0"/>
    <m/>
    <s v="OPEN"/>
    <s v="According to RCPA website, this MSAC application was put on hold and has since been superseded by application 1721."/>
    <x v="0"/>
    <n v="0"/>
  </r>
  <r>
    <s v="Heritable mutations which increase risk in colorectal and endometrial cancer"/>
    <n v="1504"/>
    <x v="11"/>
    <x v="4"/>
    <n v="0"/>
    <s v="RCPA"/>
    <x v="2"/>
    <s v="73354, 73355, 73356, 73357"/>
    <s v="N/A"/>
    <d v="2020-05-01T00:00:00"/>
    <s v="Different panels different condition = 7 lynch / 2 APC / 4 non APC (proband + cascade)"/>
    <x v="4"/>
    <n v="0"/>
    <m/>
    <s v="CLOSED"/>
    <s v="MSAC application webpage has not been updated since PSD from 2018, which requested resubmission."/>
    <x v="0"/>
    <n v="0"/>
  </r>
  <r>
    <s v="Pembrolizumab (MK-3475) in Mismatch Repair Deficient (dMMR) Stage IV Solid tumours other than colorectal cancer"/>
    <n v="1508"/>
    <x v="10"/>
    <x v="9"/>
    <s v="N/A"/>
    <s v="Merck Sharp &amp; Dohme (Australia) P/L"/>
    <x v="3"/>
    <s v="N/A"/>
    <s v="N/A"/>
    <s v="N/A"/>
    <s v="IHC  test for identification of dMMR"/>
    <x v="3"/>
    <n v="0"/>
    <m/>
    <s v="OPEN"/>
    <s v="Amendment to MBS item 72847_x000a__x000a_PBS funding will be sought for pembrolizumab treatment of patients with solid tumours which are dMMR who have progressed following prior treatment"/>
    <x v="0"/>
    <n v="0"/>
  </r>
  <r>
    <s v="Somatic tumour gene testing for the diagnosis of diffuse  large B cell lymphoma, multiple myelome and non-Hodgkin lymphoma subtypes "/>
    <n v="1526"/>
    <x v="11"/>
    <x v="11"/>
    <n v="1"/>
    <s v="RCPA"/>
    <x v="2"/>
    <s v="73364, 73365, 73366, 73367, 73368, 73369, 73370"/>
    <s v="N/A"/>
    <d v="2020-05-01T00:00:00"/>
    <s v="Different panels different condition - somatic testing for rare cancers including gene rearrangements in MYC, BCL2, BCL6, CCND1, CCND2, DUSP22, TP63, ALK, TCL1A, MTCP1 dependent on condition"/>
    <x v="0"/>
    <n v="1"/>
    <m/>
    <s v="CLOSED"/>
    <s v="Applications 1526, 1527 and 1528 grouped together_x000a__x000a_17 out of 19 MBS items proposed across these 3 applications were recommended for funding and 2 deferred. "/>
    <x v="0"/>
    <n v="0"/>
  </r>
  <r>
    <s v="Somatic tumour gene testing for the diagnosis of gliomas, glioblastomas, and soft tissue and bone tumours"/>
    <n v="1527"/>
    <x v="11"/>
    <x v="11"/>
    <n v="1"/>
    <s v="RCPA"/>
    <x v="2"/>
    <s v="73371, 73372, 73373, 73374"/>
    <s v="N/A"/>
    <d v="2020-05-01T00:00:00"/>
    <s v="Different panels different conditions - 23 genes"/>
    <x v="0"/>
    <n v="1"/>
    <m/>
    <s v="CLOSED"/>
    <m/>
    <x v="0"/>
    <n v="0"/>
  </r>
  <r>
    <s v="Somatic tumour gene testing for the diagnosis of renal cell carcinoma, hydatidiform moles, granulose cell ovarian tumour, salivary gland tumours, and secretory carcinoma of the breast"/>
    <n v="1528"/>
    <x v="11"/>
    <x v="11"/>
    <n v="1"/>
    <s v="RCPA"/>
    <x v="2"/>
    <s v="73377, 73378, 73379, 73380, 73381, 73382, 73383, 73389"/>
    <s v="N/A"/>
    <s v="01 Nov 2021 for 73389 _x000a_01 May 2020 for all others"/>
    <s v="Different panels different condition - 8 genes"/>
    <x v="0"/>
    <n v="1"/>
    <m/>
    <s v="CLOSED"/>
    <s v="Initial MSAC consideration in August 2019. Revisited by MSAC in November 2019, where MSAC supported creating a new MBS item for hydatidiform mole genetic testing, with the same fee as other genetic tests for rare cancers (1528) and noted that descriptors for 1526 and 1527 needed amendments. "/>
    <x v="0"/>
    <n v="0"/>
  </r>
  <r>
    <s v="Genetic testing of alpha thalassaemia"/>
    <n v="1531"/>
    <x v="12"/>
    <x v="11"/>
    <n v="0"/>
    <s v="RCPA"/>
    <x v="2"/>
    <s v="73410, 73411, 73412,  73413"/>
    <s v="N/A"/>
    <d v="2022-07-01T00:00:00"/>
    <s v="MLPA deletion testing of HBA1 and HBA2"/>
    <x v="0"/>
    <n v="1"/>
    <s v="1 July 2022 listed on MBS"/>
    <s v="CLOSED"/>
    <s v="From MBS changes factsheet: Deferred decision in March 2019 to seek further information on contemporary testing pathways and methodologies. In January 2021, following targeted consultation with peak bodies, the MSAC Executive supported public funding of genetic testing for alpha thalassaemia. "/>
    <x v="0"/>
    <n v="0"/>
  </r>
  <r>
    <s v="Expansion of genetic testing for myeloproliferative neoplasms under MBS item 73325"/>
    <n v="1532"/>
    <x v="12"/>
    <x v="12"/>
    <n v="1"/>
    <s v="RCPA"/>
    <x v="2"/>
    <s v="73396, 73397, 73398, 73399"/>
    <n v="73325"/>
    <d v="2022-07-01T00:00:00"/>
    <s v="Update to item 73325 (genetic testing for myeloproliferative neoplasms) to include JAK2 V617F variant and then further sequential tests if negative."/>
    <x v="0"/>
    <n v="1"/>
    <m/>
    <s v="CLOSED"/>
    <s v="MBS item 73325 description updated on 01-Jul-2022 to expand for use in the diagnosis of patients with suspected polycythaemia vera, essential thrombocythaemia, and primary myelofibrosis."/>
    <x v="0"/>
    <n v="0"/>
  </r>
  <r>
    <s v="Genome-wide microarray testing for pregnancies with major foetal structual abnormalities detected by ultrasound"/>
    <n v="1533"/>
    <x v="11"/>
    <x v="11"/>
    <n v="1"/>
    <s v="RCPA"/>
    <x v="2"/>
    <n v="73388"/>
    <s v="N/A"/>
    <d v="2021-11-01T00:00:00"/>
    <s v="Genome-wide microarray"/>
    <x v="0"/>
    <n v="1"/>
    <m/>
    <s v="CLOSED"/>
    <s v="Recommended that the service be reviewed after listing"/>
    <x v="0"/>
    <n v="0"/>
  </r>
  <r>
    <s v="Heritable mutations associated with familial hypercholesterolaemia - Clinical Utility Card Application"/>
    <n v="1534"/>
    <x v="11"/>
    <x v="11"/>
    <n v="1"/>
    <s v="RCPA"/>
    <x v="2"/>
    <s v="73352, 73353"/>
    <s v="N/A"/>
    <d v="2020-05-01T00:00:00"/>
    <s v="3 gene panel minimum (proband + cascade)"/>
    <x v="0"/>
    <n v="1"/>
    <m/>
    <s v="CLOSED"/>
    <s v="Recommended that the MBS listing be reviewed in 2 years."/>
    <x v="0"/>
    <n v="0"/>
  </r>
  <r>
    <s v="Tumour testing to detect somatic BRCA1 or BRCA2 gene mutations, in patients with platinum-sensitive, relapsed high-grade serous ovarian cancer (HGSOC), to determine eligibility for PBS olaparib"/>
    <n v="1538"/>
    <x v="11"/>
    <x v="9"/>
    <s v="N/A"/>
    <s v="AstraZeneca"/>
    <x v="3"/>
    <s v="N/A"/>
    <s v="N/A"/>
    <s v="N/A"/>
    <s v="Tumour testing to detect somatic BRCA1/BRCA 2 after germline BRCA1/BRCA 2 (tested under MBS item 73295)"/>
    <x v="3"/>
    <n v="0"/>
    <m/>
    <s v="OPEN"/>
    <s v="Was to be considered at the August 2019 PASC meeting."/>
    <x v="0"/>
    <n v="0"/>
  </r>
  <r>
    <s v="Request to amend Medicare Benefits Schedule (MBS) item 73336 (BRAF mutation test for treatment of metastatic melanoma) to include reference to encorafenib"/>
    <n v="1543"/>
    <x v="11"/>
    <x v="4"/>
    <n v="0"/>
    <s v="Pierre Fabre"/>
    <x v="3"/>
    <s v="N/A"/>
    <n v="73336"/>
    <d v="2020-04-01T00:00:00"/>
    <s v="BRAF mutation testing"/>
    <x v="0"/>
    <n v="1"/>
    <m/>
    <s v="CLOSED"/>
    <s v="MBS item 73336 description amended on 01-Apr-2020 to add encorafenib to the two drugs currently available in this item (dabrafenib and vemurafenib). This will provide an additional PBS listed treatment drug for stage III and IV melanoma patients who receive a BRAF V600 positive test result when their tumour tissue is tested under MBS item 73336."/>
    <x v="0"/>
    <n v="0"/>
  </r>
  <r>
    <s v="Genome-wide microarray testing for people with multiple myeloma and chronic lymphocytic leukaemia"/>
    <n v="1544"/>
    <x v="11"/>
    <x v="11"/>
    <n v="1"/>
    <s v="RCPA"/>
    <x v="2"/>
    <n v="73391"/>
    <n v="73343"/>
    <d v="2021-11-01T00:00:00"/>
    <s v="Genome-wide microarray"/>
    <x v="0"/>
    <n v="1"/>
    <m/>
    <s v="CLOSED"/>
    <s v="Recommended that the MBS listing be reviewed in 2 years. _x000a__x000a_Description for MBS item 73343 amended from 01 Nov 2024 to ensure methodologies not limited to just FISH or genome-wide microarray. The amendment responds to advice provided by the sector that NGS is increasingly replacing FISH as a testing methodology. "/>
    <x v="0"/>
    <n v="0"/>
  </r>
  <r>
    <s v="Germline BRCA mutation testing in patients with locally advanced or metastatic HER2-negative breast cancer to determine eligibility for PBS-listed olaparib treatment"/>
    <s v="1507 &amp; 1507.1"/>
    <x v="10"/>
    <x v="13"/>
    <n v="7"/>
    <s v="AstraZeneca"/>
    <x v="3"/>
    <s v="N/A"/>
    <n v="73295"/>
    <s v="Not implemented yet"/>
    <s v="Germline BRCA1/2 mutation testing"/>
    <x v="0"/>
    <n v="1"/>
    <m/>
    <s v="CLOSED"/>
    <s v="Application 1507 requested guidance from Department of Health and MSAC to assess whether amendment to MBS item 73295 or new MBS item required_x000a__x000a_PASC referred to MSAC Executive for advice, and MSAC Eexcutive subsequently (December 2017) agreed to a streamlined co-dependent submission_x000a__x000a_Co-dependent submission (1507.1) bypassed both PASC and ESC._x000a__x000a_Amendment supported by MSAC in August 2024 meeting."/>
    <x v="0"/>
    <n v="0"/>
  </r>
  <r>
    <s v="Testing of tumour tissue or blood to detect somatic or germline BRCA1 or BRCA2 gene mutations, in a patient newly diagnosed, advanced (FIGO stage III-IV) high grade epithelial ovarian, fallopian tube or primary preitoneal cancer who are in response (complete or parital) to first line platinum-based chemotherapy"/>
    <n v="1554"/>
    <x v="11"/>
    <x v="12"/>
    <n v="2"/>
    <s v="AstraZeneca"/>
    <x v="3"/>
    <s v="73301, 73302"/>
    <n v="73295"/>
    <d v="2020-08-01T00:00:00"/>
    <s v="First-line tumour BRCA1/BRCA2 testing"/>
    <x v="0"/>
    <n v="1"/>
    <m/>
    <s v="CLOSED"/>
    <s v="Amendment to MBS item 73295"/>
    <x v="0"/>
    <n v="0"/>
  </r>
  <r>
    <s v="Reproductive carrier screening for fragile X syndrome, spinal muscular atrophy and cystic fibrosis"/>
    <n v="1573"/>
    <x v="12"/>
    <x v="12"/>
    <n v="1"/>
    <s v="RCPA"/>
    <x v="2"/>
    <s v="73451, 73452"/>
    <s v="N/A"/>
    <d v="2023-11-01T00:00:00"/>
    <s v="MALDI-TOF allelle specific amplication, NGS for CFTR, MLPA or qPCR for SMN1, and fragment analysis for FXS"/>
    <x v="0"/>
    <n v="1"/>
    <m/>
    <s v="CLOSED"/>
    <m/>
    <x v="0"/>
    <n v="0"/>
  </r>
  <r>
    <s v="Non-Invasive Prenatal Testing (NIPT) for fetal Rhesus D genotype"/>
    <n v="1574"/>
    <x v="12"/>
    <x v="12"/>
    <n v="1"/>
    <s v="RCPA"/>
    <x v="2"/>
    <s v="73420, 73421"/>
    <s v="N/A"/>
    <d v="2022-07-01T00:00:00"/>
    <s v="High-throughput non-invasive prenatal testing (HT-NIPT)"/>
    <x v="0"/>
    <n v="1"/>
    <s v="1 July 2022 listed on MBS. Description and fee updated for MBS item 72420 from 01 Nov 2024, and description updated for item 73421 from 01 Nov 2024."/>
    <s v="CLOSED"/>
    <s v="In Dec 2023, MSAC Executive supported fee increase for MBS item 73420, and description updates for both MBS items._x000a__x000a_Amendments implemented from 01 Nov 2024, including amendment to item 73421 to allow for testing of patients with multiple birth pregnancies."/>
    <x v="0"/>
    <n v="0"/>
  </r>
  <r>
    <s v="SUPPLEMENTARY Genetic testing for the diagnosis of early-onset or familial neuromuscular disorders - SINGLE GENE TESTING"/>
    <n v="1585"/>
    <x v="12"/>
    <x v="14"/>
    <n v="3"/>
    <s v="RCPA"/>
    <x v="2"/>
    <s v="73434, 73435"/>
    <s v="N/A"/>
    <d v="2023-07-01T00:00:00"/>
    <s v="single gene testing for heritable neuromuscular disorders"/>
    <x v="0"/>
    <n v="1"/>
    <s v="1 July 2023 listed on MBS"/>
    <s v="CLOSED"/>
    <m/>
    <x v="0"/>
    <n v="0"/>
  </r>
  <r>
    <s v="Genetic testing for the diagnosis of early-onset or familial neuromuscular disorders"/>
    <n v="1585"/>
    <x v="12"/>
    <x v="10"/>
    <n v="2"/>
    <s v="RCPA"/>
    <x v="2"/>
    <s v="73422, 73423, 73424, 73425, 73426, 73427, 73428"/>
    <s v="N/A"/>
    <d v="2022-11-01T00:00:00"/>
    <s v="375 gene panel"/>
    <x v="0"/>
    <n v="1"/>
    <m/>
    <s v="CLOSED"/>
    <s v="From 01 Nov 2024, amendment to MBS items 73424, 73434 and 73422 to clarify policy intent and specify purposes of particular types of genetic testing for various neuromuscular conditions."/>
    <x v="2"/>
    <n v="1"/>
  </r>
  <r>
    <s v="Genetic testing for diagnosis of inheritable cardiac rhythm disorders"/>
    <n v="1598"/>
    <x v="12"/>
    <x v="12"/>
    <n v="1"/>
    <s v="RCPA"/>
    <x v="2"/>
    <s v="73416, 73417, 73418, 73419"/>
    <s v="N/A"/>
    <d v="2022-07-01T00:00:00"/>
    <s v="20 gene panel"/>
    <x v="0"/>
    <n v="1"/>
    <s v="May Budget 2023-24:1 November amended pathology changes"/>
    <s v="CLOSED"/>
    <s v="With amendment to MBS listing_x000a__x000a_Recommended that utilisation of all MBS listings be reviewed in 2 years"/>
    <x v="3"/>
    <n v="1"/>
  </r>
  <r>
    <s v="Genomic testing for the diagnosis of heritable cardiomyopathies "/>
    <n v="1599"/>
    <x v="12"/>
    <x v="10"/>
    <n v="2"/>
    <s v="RCPA"/>
    <x v="2"/>
    <s v="73392, 73393, 73394, 73395"/>
    <s v="N/A"/>
    <d v="2022-07-01T00:00:00"/>
    <s v="22 genes panel "/>
    <x v="0"/>
    <n v="1"/>
    <m/>
    <s v="CLOSED"/>
    <m/>
    <x v="4"/>
    <n v="1"/>
  </r>
  <r>
    <s v="Genetic testing for heritable kidney disease (other than Alport syndrome)"/>
    <n v="1600"/>
    <x v="12"/>
    <x v="10"/>
    <n v="2"/>
    <s v="University of Melbourne Dept Med - J.Savige"/>
    <x v="0"/>
    <s v="73401, 73402, 73403, 73404, 73405, 73406"/>
    <s v="N/A"/>
    <d v="2022-07-01T00:00:00"/>
    <s v="WES and WGS"/>
    <x v="0"/>
    <n v="1"/>
    <s v="1 July 2022 listed on MBS"/>
    <s v="CLOSED"/>
    <m/>
    <x v="2"/>
    <n v="1"/>
  </r>
  <r>
    <s v="PIK3CA mutation testing for postmenopausal women or men with advanced breast cancer who have progressed during of following treatment with an aromatase inhibitor"/>
    <n v="1604"/>
    <x v="12"/>
    <x v="9"/>
    <s v="N/A"/>
    <s v="Novartis "/>
    <x v="3"/>
    <s v="N/A"/>
    <s v="N/A"/>
    <s v="N/A"/>
    <s v="PIK3CA mutation testing"/>
    <x v="3"/>
    <n v="0"/>
    <m/>
    <s v="OPEN"/>
    <m/>
    <x v="0"/>
    <n v="0"/>
  </r>
  <r>
    <s v="Testing of tumour protate tissue to detect BRCA1/2 pathogenic gene variants in people with metastatic castration-resistant prostate cancer to help determine eligibility for PBS olaparib"/>
    <n v="1618"/>
    <x v="13"/>
    <x v="10"/>
    <n v="1"/>
    <s v="AstraZeneca"/>
    <x v="3"/>
    <s v="73303, 73304"/>
    <s v="N/A"/>
    <d v="2022-04-01T00:00:00"/>
    <s v="BRCA1/2 tumour testing NGS"/>
    <x v="0"/>
    <n v="1"/>
    <m/>
    <s v="CLOSED"/>
    <m/>
    <x v="0"/>
    <n v="0"/>
  </r>
  <r>
    <s v="Testing of blood to detect pathogenic germline BRCA1 or BRCA2 gene variants, in patients with metastatic pancreatic cancer to help determine eligibility for PBS olaparib"/>
    <n v="1619"/>
    <x v="13"/>
    <x v="9"/>
    <s v="N/A"/>
    <s v="AstraZeneca"/>
    <x v="3"/>
    <s v="N/A"/>
    <s v="N/A"/>
    <s v="N/A"/>
    <s v="Germline BRCA1/2"/>
    <x v="3"/>
    <n v="0"/>
    <m/>
    <s v="OPEN"/>
    <m/>
    <x v="0"/>
    <n v="0"/>
  </r>
  <r>
    <s v="Alpha-1-Antitrypsin Genotyping"/>
    <n v="1628"/>
    <x v="13"/>
    <x v="10"/>
    <n v="1"/>
    <s v="RCPA"/>
    <x v="2"/>
    <s v="N/A"/>
    <s v="N/A"/>
    <s v="N/A"/>
    <s v="Gene panel testing to identify alpha-1-antitrypsin (AAT) pathogenic variants in serum. Where the result after genotyping is inconclusive, sequencing of the SERPINA1 gene to identify an AAT pathogenic variant should be conducted."/>
    <x v="1"/>
    <n v="0"/>
    <m/>
    <s v="CLOSED"/>
    <m/>
    <x v="0"/>
    <n v="0"/>
  </r>
  <r>
    <s v="Comprehensive genomic profiling of non-small cell lung cancer tumour tissue specimens using next generation sequencing assays"/>
    <n v="1634"/>
    <x v="13"/>
    <x v="9"/>
    <s v="N/A"/>
    <s v="Roche"/>
    <x v="3"/>
    <s v="N/A"/>
    <s v="N/A"/>
    <s v="N/A"/>
    <s v="CGP use of NGS assays in affected patients "/>
    <x v="3"/>
    <n v="0"/>
    <m/>
    <s v="OPEN"/>
    <m/>
    <x v="5"/>
    <n v="1"/>
  </r>
  <r>
    <s v="Expanded Reproductive Carrier Screening of couples for joint carrier status of genes associated with autosomal recessive and X-linked conditions"/>
    <n v="1637"/>
    <x v="14"/>
    <x v="14"/>
    <n v="1"/>
    <s v="Australian Genomics / MCRI"/>
    <x v="0"/>
    <s v="N/A"/>
    <s v="N/A"/>
    <s v="N/A"/>
    <s v="NGS &gt;1000 assoicated genes"/>
    <x v="1"/>
    <n v="0"/>
    <m/>
    <s v="CLOSED"/>
    <s v="Mackenzie's Mission"/>
    <x v="6"/>
    <n v="1"/>
  </r>
  <r>
    <s v="Diagnostic testing for mesenchymal-epithelial transition Exon 14 skipping alterations in non-small cell lung cancer, to determine PBS eligibility for tepotinib treatment"/>
    <n v="1660"/>
    <x v="14"/>
    <x v="10"/>
    <n v="0"/>
    <s v="Merck Healthcare"/>
    <x v="3"/>
    <n v="73436"/>
    <s v="N/A"/>
    <d v="2022-11-01T00:00:00"/>
    <s v="mesenchymal-epithelial transition Exon 14 (METex14) skipping alterations"/>
    <x v="0"/>
    <n v="1"/>
    <m/>
    <s v="CLOSED"/>
    <m/>
    <x v="5"/>
    <n v="1"/>
  </r>
  <r>
    <s v="KRAS G12C variant testing to determine eligibility for PBS-subsidised sotorasib second-line therapy in patients with locally advanced or metastatic non small cell lung cancer"/>
    <n v="1669"/>
    <x v="14"/>
    <x v="14"/>
    <n v="1"/>
    <s v="Amgen"/>
    <x v="4"/>
    <s v="N/A"/>
    <s v="N/A"/>
    <s v="N/A"/>
    <s v="(KRAS) G12C tumour testing"/>
    <x v="4"/>
    <n v="0"/>
    <m/>
    <s v="CLOSED"/>
    <s v="MSAC will reconsider application if PBAC recommends listing sotorasib on the PBS"/>
    <x v="5"/>
    <n v="1"/>
  </r>
  <r>
    <s v="Targeted carrier testing for severe monogenic conditions"/>
    <n v="1671"/>
    <x v="14"/>
    <x v="14"/>
    <n v="1"/>
    <s v="RCPA"/>
    <x v="2"/>
    <s v="73453, 73454, 73455"/>
    <s v="N/A"/>
    <d v="2023-11-01T00:00:00"/>
    <s v="Reproductive carrier screening for varaints in 12 genes relating to 9 severe conditions most commonly found in the Ashkenazi Jewish population"/>
    <x v="0"/>
    <n v="1"/>
    <s v="May Budget 2023-24: 1st November new MBS "/>
    <s v="CLOSED"/>
    <m/>
    <x v="7"/>
    <n v="1"/>
  </r>
  <r>
    <s v="Testing for mismatch repair deficiency (dMMR) in endometrial cancer to help determine eligibility for PBS-subsidised dostarlimab"/>
    <n v="1674"/>
    <x v="14"/>
    <x v="9"/>
    <s v="N/A"/>
    <s v="GlaxoSmithKline"/>
    <x v="3"/>
    <s v="N/A"/>
    <s v="N/A"/>
    <s v="N/A"/>
    <s v="ImmunoHistoChemistry (IHC) test for identification of dMMR"/>
    <x v="3"/>
    <n v="0"/>
    <m/>
    <s v="OPEN"/>
    <s v="Amendment to MBS item 72847_x000a__x000a_PBS funding will be sought for dostarlimab treatment of patients with endometrial cancer which are dMMR who have progressed following prior treatment."/>
    <x v="5"/>
    <n v="1"/>
  </r>
  <r>
    <s v="Whole Genome Sequencing for the diagnosis of mitochondrial disease"/>
    <n v="1675"/>
    <x v="14"/>
    <x v="14"/>
    <n v="1"/>
    <s v="Australian Mitochondrial Disease Medical Network Ltd"/>
    <x v="1"/>
    <s v="73456, 73457, 73458, 73459, 73460, 73461, 73462"/>
    <s v="N/A"/>
    <d v="2023-11-01T00:00:00"/>
    <s v="WGS of known variants in genes associated with MD"/>
    <x v="0"/>
    <n v="1"/>
    <s v="May Budget 2023-24: 1st November new MBS (7 new numbers)"/>
    <s v="CLOSED"/>
    <s v="MSAC Nov 2022"/>
    <x v="5"/>
    <n v="1"/>
  </r>
  <r>
    <s v="Genetic testing for childhood hearing impairment"/>
    <n v="1680"/>
    <x v="14"/>
    <x v="14"/>
    <n v="1"/>
    <s v="MCRI"/>
    <x v="0"/>
    <s v="73440, 73441, 73442, 73443, 73444"/>
    <s v="N/A"/>
    <d v="2023-11-01T00:00:00"/>
    <s v="WEA of relevant genes known to cause hearing impairment"/>
    <x v="0"/>
    <n v="1"/>
    <s v="May Budget 2023-24: 1st November new MBS "/>
    <s v="CLOSED"/>
    <s v="MBS item 73441 amended from 01 Nov 2024 to clarify policy intent and allow patients with unilateral hearing loss to access testing."/>
    <x v="5"/>
    <n v="1"/>
  </r>
  <r>
    <s v="Genetic testing for variants associated with haematological malignancies"/>
    <n v="1684"/>
    <x v="14"/>
    <x v="14"/>
    <n v="1"/>
    <s v="RCPA"/>
    <x v="2"/>
    <s v="73445, 73446, 73447, 73448"/>
    <s v="N/A"/>
    <d v="2023-11-01T00:00:00"/>
    <s v="NGS panels on specific genes as described by WHO diagnostic criteria"/>
    <x v="0"/>
    <n v="1"/>
    <s v="May Budget 2023-24: 1st November new MBS "/>
    <s v="CLOSED"/>
    <s v="MSAC Nov 2022"/>
    <x v="5"/>
    <n v="1"/>
  </r>
  <r>
    <s v="Detection of measurable residual disease in patients with acute lymphoblastic leukaemia"/>
    <n v="1707"/>
    <x v="15"/>
    <x v="14"/>
    <n v="0"/>
    <s v="Adaptive Biotechnologies"/>
    <x v="4"/>
    <s v="71202, 73310"/>
    <s v="N/A"/>
    <d v="2023-11-01T00:00:00"/>
    <s v="NGS"/>
    <x v="0"/>
    <n v="1"/>
    <s v="May Budget 2023-24: 1st November new MBS "/>
    <s v="CLOSED"/>
    <s v="MSAC Nov 2022"/>
    <x v="0"/>
    <n v="0"/>
  </r>
  <r>
    <s v="Somatic gene testing for the diagnosis of glioma, including gliobastoma "/>
    <n v="1709"/>
    <x v="15"/>
    <x v="15"/>
    <n v="1"/>
    <s v="RCPA"/>
    <x v="2"/>
    <n v="73429"/>
    <s v="N/A"/>
    <d v="2023-07-01T00:00:00"/>
    <s v="up to 25 genes panel "/>
    <x v="0"/>
    <n v="1"/>
    <m/>
    <s v="CLOSED"/>
    <s v="MSAC supported creation of new MBS item number for somatic gene panel test and recommended that single gene MBS items 73371 and 73372 be phased out no more than 12 months after introduction of new item, once the Department have consulted further consultation  with RCPA and pathology providers._x000a__x000a_MBS item 73429 amended from 01 Nov 2024 to remove specification of a test methodology."/>
    <x v="0"/>
    <n v="0"/>
  </r>
  <r>
    <s v="Germline BRCA mutation testing to determine eligibility for talazoparib treatment in patients with locally advanced or metastatic HER2-negative breast cancer (either hormone receptor positive or triple negative)"/>
    <n v="1568"/>
    <x v="12"/>
    <x v="9"/>
    <s v="N/A"/>
    <s v="Pfizer"/>
    <x v="3"/>
    <s v="N/A"/>
    <s v="N/A"/>
    <s v="N/A"/>
    <s v="Germline BRCA mutation testing"/>
    <x v="3"/>
    <n v="0"/>
    <m/>
    <s v="OPEN"/>
    <s v="Same as 1507 application from AstraZeneca"/>
    <x v="0"/>
    <n v="0"/>
  </r>
  <r>
    <s v="Small gene panel testing for non-small lung carcinoma"/>
    <n v="1721"/>
    <x v="15"/>
    <x v="14"/>
    <n v="0"/>
    <s v="RCPA"/>
    <x v="2"/>
    <s v="73437, 73438, 73439"/>
    <s v="73337, 73341, 73344, 73436"/>
    <d v="2023-11-01T00:00:00"/>
    <s v="Variants tested in at least EGFR, BRAF, KRAS and MET exon 14, the fusion status of at least ALK, ROS1, RET, and NTRK"/>
    <x v="0"/>
    <n v="1"/>
    <s v="May Budget 2023-24: 1st November new MBS "/>
    <s v="CLOSED"/>
    <s v="MSAC Nov 2022"/>
    <x v="5"/>
    <n v="1"/>
  </r>
  <r>
    <s v="Testing of tumour tissue to determine a positive homologous recombination deficiency status in women newly diagnosed with advanced (FIGO stage III-IV) high grade epithelial ovarian, fallopian tube or primary peritoneal cancer, for access to PBS niraparib"/>
    <n v="1726"/>
    <x v="16"/>
    <x v="15"/>
    <n v="0"/>
    <s v="GlaxoSmithKline"/>
    <x v="3"/>
    <n v="73307"/>
    <s v="N/A"/>
    <d v="2024-01-01T00:00:00"/>
    <s v="Test tumour tissue for genomic instability to determine homologous recombination deficiency (HRD) status (including variants in the BRCA1/2 genes) to define eligibility for treatment with a poly-ADP ribose polymerase (PARP) inhibitor for patients with advanced (FIGO stage III-IV), high grade serous or_x000a_other non-mucinous high grade ovarian, fallopian tube or primary peritoneal carcinoma"/>
    <x v="0"/>
    <n v="1"/>
    <s v="1 January 2024 listed on MBS"/>
    <s v="CLOSED"/>
    <s v="PBAC co-dependent application. _x000a__x000a_MSAC supported this application and application 1658.1 during same meeting. MSAC considered that generalising the MBS item for HRD testing to be for access to PBS-listed PARP inhibitors rather than niraparib alone was appropriate and would future-proof the listing. This decision reflected the similar nature of Application 1658.1 for another PARP inhibitor, olaparib, for the same patient population"/>
    <x v="5"/>
    <n v="1"/>
  </r>
  <r>
    <s v="Testing of tumour tissue to dectect IDH1 mutations in patients with cholangiocarcinoma to determine eligibility for ivosidenib on the Pharmacutical Benefits Scheme"/>
    <n v="1750"/>
    <x v="16"/>
    <x v="9"/>
    <s v="N/A"/>
    <s v="Servier Laboratories (Aust.)"/>
    <x v="3"/>
    <s v="N/A"/>
    <s v="N/A"/>
    <s v="N/A"/>
    <s v="Tumour testing to detect IDH1 mutations in patients with locally advanced or metastatic cholangiocarcinoma "/>
    <x v="3"/>
    <n v="0"/>
    <m/>
    <s v="OPEN"/>
    <s v="PSAC Aug 2023_x000a__x000a_MSAC meetings on 1-2 August 2024 and 28-29 November 2024"/>
    <x v="0"/>
    <n v="0"/>
  </r>
  <r>
    <s v="DPYD genotyping to predict fluoropyrimidine-induced toxicity"/>
    <n v="1760"/>
    <x v="16"/>
    <x v="9"/>
    <s v="N/A"/>
    <s v="RCPA"/>
    <x v="2"/>
    <s v="N/A"/>
    <s v="N/A"/>
    <s v="N/A"/>
    <s v="Multigene/biomarker panel assay for genotyping of at least four DPYD variants"/>
    <x v="3"/>
    <n v="0"/>
    <m/>
    <s v="OPEN"/>
    <s v="ESC meeting 10-11 Oct 2024_x000a_MSAC meeting 28-29 Nov 2024"/>
    <x v="5"/>
    <n v="1"/>
  </r>
  <r>
    <s v="Amendment of MBS items 73303 and 73304 (BRCA1/2 mutation testing in patients with metastatic castration-resistant prostate cancer) to include talazoparib"/>
    <n v="1765"/>
    <x v="16"/>
    <x v="13"/>
    <n v="1"/>
    <s v="Pfizer"/>
    <x v="3"/>
    <s v="N/A"/>
    <s v="N/A"/>
    <s v="Not implemented yet"/>
    <s v="BRCA1/2 tumour testing (73303) and germline testing (73304) NGS"/>
    <x v="0"/>
    <n v="1"/>
    <m/>
    <s v="CLOSED"/>
    <s v="MSAC supported amendment of MBS items 73303 &amp; 73304 to “eligibility for a relevant treatment on the PBS,” after consultation with departmental medical and policy advisors_x000a__x000a_PBAC to reconsider proposed listing for talazoparib in Jul 2024"/>
    <x v="5"/>
    <n v="1"/>
  </r>
  <r>
    <s v="Genetic testing to detect AKT-pathway alterations in patients with hormone receptor-positive, HER2-negative advanced breast cancer, to determine eligibility for PBS subsidised capivasertib treatment"/>
    <n v="1766"/>
    <x v="17"/>
    <x v="9"/>
    <s v="N/A"/>
    <s v="AstraZeneca"/>
    <x v="3"/>
    <s v="N/A"/>
    <s v="N/A"/>
    <s v="N/A"/>
    <s v="NGS to detect alterations in the AKT Pathway in tumour tissue from patients with specific types of breast cancer who have had recurrence or progression of disease on or after endocrine therapy. "/>
    <x v="3"/>
    <n v="0"/>
    <m/>
    <s v="OPEN"/>
    <s v="Application for New MBS item (MSAC-PBAC co-dependent submission)_x000a__x000a_PASC noted that the application will progress as an integrated codependent submission to both MSAC and PBAC. _x000a__x000a_ESC meeting 10-11 Oct 2024_x000a_MSAC meeting 28-29 Nov 2024"/>
    <x v="0"/>
    <n v="0"/>
  </r>
  <r>
    <s v="Genetic testing to detect estrogen receptor 1 (ESR1) mutations in patients with estrogen receptor (ER)-positive, HER2-negative, locally advanced or metastatic breast cancer, to determine eligibility for treatment with PBS subsidised elacestrant"/>
    <n v="1782"/>
    <x v="17"/>
    <x v="9"/>
    <s v="N/A"/>
    <s v="A. Menarini Australia P/L"/>
    <x v="3"/>
    <s v="N/A"/>
    <s v="N/A"/>
    <s v="N/A"/>
    <s v="Testing for ESR1 mutations in ctDNA extracted from blood"/>
    <x v="3"/>
    <n v="0"/>
    <m/>
    <s v="OPEN"/>
    <s v="Requesting new MBS item (MSAC-PBAC co-dependent submission)_x000a__x000a_PASC meeting 15-16 Aug 2024 _x000a_ESC 13-14 February 2025_x000a_MSAC 3-4 April 2025"/>
    <x v="5"/>
    <n v="1"/>
  </r>
  <r>
    <s v="Genetic testing to detect PIK3CA mutations in patients with hormone receptor (HR)-positive, HER-2 negative, locally advanced or metastatic breast cancer, to determine eligibility for treatment with PBS subsidised inavolisib"/>
    <n v="1783"/>
    <x v="17"/>
    <x v="9"/>
    <s v="N/A"/>
    <s v="Roche"/>
    <x v="3"/>
    <s v="N/A"/>
    <s v="N/A"/>
    <s v="N/A"/>
    <s v="NGS test for phosphatidylinositol 4,5-bisphosphate 3-kinase catalytic subunit alpha isoform (PIK3CA) mutations performed on tumour tissue or ctDNA"/>
    <x v="3"/>
    <n v="0"/>
    <m/>
    <s v="OPEN"/>
    <s v="Requesting new MBS item (MSAC-PBAC co-dependent submission)_x000a__x000a_PASC meeting 15-16 Aug 2024"/>
    <x v="0"/>
    <n v="0"/>
  </r>
  <r>
    <s v="Pre-implantation genetic diagnosis (PGD) assessment"/>
    <s v="1165 &amp; 1165.1"/>
    <x v="5"/>
    <x v="16"/>
    <n v="4"/>
    <s v="GENEA"/>
    <x v="4"/>
    <s v="73384, 13207, 73385, 73386, 73387"/>
    <s v="N/A"/>
    <d v="2021-11-01T00:00:00"/>
    <s v="Testing of cells from pre-implantation embryos for the detection of genetic and/or chromosomal disorders before embryo transfer"/>
    <x v="0"/>
    <n v="1"/>
    <m/>
    <s v="CLOSED"/>
    <s v="Deferred decision (1165) then resubmission (1165.1)_x000a__x000a_Following recommendation by MSAC  public funding of PGT. Following this recommendation, the Department of Health established a PGT Working Group to assist with the significant and complex implementation issues. MSAC supported the proposed MBS items in March 2020 and subsequently the Australian Government agreed public funding of PGT as part of the 2021-22 Budget. _x000a__x000a_From 1 July 2022,  descriptors of MBS items 73385, 73386 and 73387 for PGT were amended to clarify intent of these services, and to specify that only one item for the genetic analysis of biopsied embryonic tissue for the purpose of providing PGT (item 73385, 73386 or 73387) may be claimed per ART cycle (i.e., items 73385, 73386 and 73387 cannot be claimed together in the same ART cycle). Note TN.1.4, relating to ART services (items 13200 to 13221), was also amended to clarify that MBS items 73384, 73385, 73386 and 73387 for PGT can be claimed with ART services. "/>
    <x v="0"/>
    <n v="0"/>
  </r>
  <r>
    <s v="Testing for BRAF mutation in patients with advanced melanoma for access to vemurafenib"/>
    <s v="1172 &amp; 1172.1"/>
    <x v="3"/>
    <x v="8"/>
    <n v="5"/>
    <s v="Roche"/>
    <x v="3"/>
    <s v="N/A"/>
    <n v="73336"/>
    <d v="2017-05-01T00:00:00"/>
    <s v="Test for BRAF mutation"/>
    <x v="0"/>
    <n v="1"/>
    <m/>
    <s v="CLOSED"/>
    <s v="Deferred decision (1172) then resubmission (1172.1)"/>
    <x v="0"/>
    <n v="0"/>
  </r>
  <r>
    <s v="MammaPrint® 70-gene microarray mRNA gene expression profile breast cancer signature to quantify the risk of disease recurrence and predict adjuvant chemotherapy benefit"/>
    <s v="1376 &amp; 1376.1"/>
    <x v="7"/>
    <x v="10"/>
    <n v="7"/>
    <s v="Genome Investigation P/L"/>
    <x v="1"/>
    <s v="N/A"/>
    <s v="N/A"/>
    <s v="N/A"/>
    <s v="Microarray 70 gene signature profiling - MammaPrint®"/>
    <x v="1"/>
    <n v="0"/>
    <m/>
    <s v="CLOSED"/>
    <m/>
    <x v="0"/>
    <n v="0"/>
  </r>
  <r>
    <s v="A prognostic RT-qPCR test for prediction of risk of distant recurrence of breast cancer under endocrine treatment"/>
    <s v="1408 &amp; 1408.1"/>
    <x v="8"/>
    <x v="14"/>
    <n v="7"/>
    <s v="Myriad Genetcs"/>
    <x v="4"/>
    <n v="73306"/>
    <s v="N/A"/>
    <d v="2023-11-01T00:00:00"/>
    <s v="Gene expression profiling test, EndoPredict"/>
    <x v="0"/>
    <n v="1"/>
    <s v="May Budget 2023-24: 1st November new MBS "/>
    <s v="CLOSED"/>
    <m/>
    <x v="0"/>
    <n v="0"/>
  </r>
  <r>
    <s v="Genetic testing for hereditary mutations predisposing to cancer (breast and/or ovarian)"/>
    <s v="1411 &amp; 1411.1"/>
    <x v="8"/>
    <x v="8"/>
    <n v="1"/>
    <s v="RCPA"/>
    <x v="2"/>
    <s v="73296, 73297"/>
    <s v="N/A"/>
    <d v="2017-11-01T00:00:00"/>
    <s v="7 gene panel (proband + cascade)"/>
    <x v="0"/>
    <n v="1"/>
    <m/>
    <s v="CLOSED"/>
    <s v="Pilot application deferred (1411) then resubmission (1411.1) Amendment to item numbers to expand eligbile patient population"/>
    <x v="0"/>
    <n v="0"/>
  </r>
  <r>
    <s v="Germline BRCA mutation test to detect BRCA1 or BRCA2 mutations in patients with HER2-negative high risk early breast cancer to determine eligibility for PBS-listed olaparib treatment"/>
    <n v="1716"/>
    <x v="15"/>
    <x v="15"/>
    <n v="1"/>
    <s v="AstraZeneca"/>
    <x v="3"/>
    <s v="N/A"/>
    <n v="73295"/>
    <d v="2024-07-01T00:00:00"/>
    <s v="Germline BRCA mutation testing in patients with HER2-negative high risk breast cancer"/>
    <x v="0"/>
    <n v="1"/>
    <m/>
    <s v="CLOSED"/>
    <s v="In March 2023, MSAC noted that the application would be reconsidered if PBAC recommends listing olaparib for patients in this population who have previously been treated with neoadjuvant or adjuvant chemotherapy._x000a__x000a_In November 2023, MSAC supported amendment of existing MBS item 73295 to support this application following PBAC recommendation for PBS listing of olaparib."/>
    <x v="5"/>
    <n v="1"/>
  </r>
  <r>
    <s v="Testing for neurotrophic tyrosine receptor kinase (NTRK) gene fusion status, in patients with locally advanced or metastatic solid tumours, to determine eligibility for larotrectinib"/>
    <s v="1602 &amp; 1602.1"/>
    <x v="12"/>
    <x v="10"/>
    <n v="2"/>
    <s v="Bayer Australia"/>
    <x v="3"/>
    <s v="73430, 73431, 73433"/>
    <s v="N/A"/>
    <d v="2022-07-01T00:00:00"/>
    <s v="FISH and RNA-NGS"/>
    <x v="0"/>
    <n v="1"/>
    <m/>
    <s v="CLOSED"/>
    <s v="PBAC deferred decsion regarding larotrectinib"/>
    <x v="0"/>
    <n v="0"/>
  </r>
  <r>
    <s v="Testing of tumour tissue to determine a positive homologous recombination deficiency status in women newly diagnosed with advanced (FIGO stage III-IV) high grade epithelial ovarian, fallopian tube or primary peritoneal cancer for access to PBS olaparib"/>
    <s v="1658 &amp; 1658.1"/>
    <x v="14"/>
    <x v="15"/>
    <n v="2"/>
    <s v="AstraZeneca"/>
    <x v="3"/>
    <n v="73307"/>
    <s v="N/A"/>
    <d v="2024-01-01T00:00:00"/>
    <s v="Homologous recombination deficiency testing"/>
    <x v="0"/>
    <n v="1"/>
    <m/>
    <s v="CLOSED"/>
    <s v="Not supported (1658) then resubmission (1658.1)_x000a__x000a_1 January 2024 listed on MBS"/>
    <x v="5"/>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0E03903-A9A7-5F4E-8748-E7FD3259BA08}" name="PivotTable11" cacheId="96"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4">
  <location ref="CI2:CK21" firstHeaderRow="0" firstDataRow="1" firstDataCol="1"/>
  <pivotFields count="19">
    <pivotField showAll="0"/>
    <pivotField showAll="0"/>
    <pivotField axis="axisRow" dataField="1" showAll="0">
      <items count="19">
        <item x="0"/>
        <item x="1"/>
        <item x="2"/>
        <item x="4"/>
        <item x="3"/>
        <item x="6"/>
        <item x="5"/>
        <item x="7"/>
        <item x="8"/>
        <item x="9"/>
        <item x="10"/>
        <item x="11"/>
        <item x="12"/>
        <item x="13"/>
        <item x="14"/>
        <item x="15"/>
        <item x="16"/>
        <item x="17"/>
        <item t="default"/>
      </items>
    </pivotField>
    <pivotField showAll="0"/>
    <pivotField showAll="0"/>
    <pivotField showAll="0"/>
    <pivotField showAll="0" sortType="ascending"/>
    <pivotField showAll="0"/>
    <pivotField showAll="0"/>
    <pivotField showAll="0"/>
    <pivotField showAll="0"/>
    <pivotField showAll="0"/>
    <pivotField dataField="1" showAll="0"/>
    <pivotField showAll="0"/>
    <pivotField showAll="0"/>
    <pivotField showAll="0"/>
    <pivotField showAll="0">
      <items count="9">
        <item x="1"/>
        <item x="6"/>
        <item x="3"/>
        <item x="0"/>
        <item x="5"/>
        <item x="2"/>
        <item x="4"/>
        <item x="7"/>
        <item t="default"/>
      </items>
    </pivotField>
    <pivotField showAll="0"/>
    <pivotField showAll="0" defaultSubtotal="0">
      <items count="3">
        <item x="0"/>
        <item x="1"/>
        <item x="2"/>
      </items>
    </pivotField>
  </pivotFields>
  <rowFields count="1">
    <field x="2"/>
  </rowFields>
  <rowItems count="19">
    <i>
      <x/>
    </i>
    <i>
      <x v="1"/>
    </i>
    <i>
      <x v="2"/>
    </i>
    <i>
      <x v="3"/>
    </i>
    <i>
      <x v="4"/>
    </i>
    <i>
      <x v="5"/>
    </i>
    <i>
      <x v="6"/>
    </i>
    <i>
      <x v="7"/>
    </i>
    <i>
      <x v="8"/>
    </i>
    <i>
      <x v="9"/>
    </i>
    <i>
      <x v="10"/>
    </i>
    <i>
      <x v="11"/>
    </i>
    <i>
      <x v="12"/>
    </i>
    <i>
      <x v="13"/>
    </i>
    <i>
      <x v="14"/>
    </i>
    <i>
      <x v="15"/>
    </i>
    <i>
      <x v="16"/>
    </i>
    <i>
      <x v="17"/>
    </i>
    <i t="grand">
      <x/>
    </i>
  </rowItems>
  <colFields count="1">
    <field x="-2"/>
  </colFields>
  <colItems count="2">
    <i>
      <x/>
    </i>
    <i i="1">
      <x v="1"/>
    </i>
  </colItems>
  <dataFields count="2">
    <dataField name="New Genetic Testing Applications" fld="2" subtotal="count" baseField="0" baseItem="0"/>
    <dataField name="Recommended for funding through MBS" fld="12" baseField="0" baseItem="0"/>
  </dataFields>
  <formats count="6">
    <format dxfId="54">
      <pivotArea type="all" dataOnly="0" outline="0" fieldPosition="0"/>
    </format>
    <format dxfId="53">
      <pivotArea outline="0" collapsedLevelsAreSubtotals="1" fieldPosition="0"/>
    </format>
    <format dxfId="52">
      <pivotArea field="2" type="button" dataOnly="0" labelOnly="1" outline="0" axis="axisRow" fieldPosition="0"/>
    </format>
    <format dxfId="51">
      <pivotArea dataOnly="0" labelOnly="1" grandRow="1" outline="0" fieldPosition="0"/>
    </format>
    <format dxfId="50">
      <pivotArea dataOnly="0" labelOnly="1" outline="0" axis="axisValues" fieldPosition="0"/>
    </format>
    <format dxfId="49">
      <pivotArea outline="0" collapsedLevelsAreSubtotals="1" fieldPosition="0"/>
    </format>
  </formats>
  <chartFormats count="7">
    <chartFormat chart="9" format="0" series="1">
      <pivotArea type="data" outline="0" fieldPosition="0">
        <references count="1">
          <reference field="4294967294" count="1" selected="0">
            <x v="0"/>
          </reference>
        </references>
      </pivotArea>
    </chartFormat>
    <chartFormat chart="9" format="1" series="1">
      <pivotArea type="data" outline="0" fieldPosition="0">
        <references count="1">
          <reference field="4294967294" count="1" selected="0">
            <x v="1"/>
          </reference>
        </references>
      </pivotArea>
    </chartFormat>
    <chartFormat chart="13" format="4" series="1">
      <pivotArea type="data" outline="0" fieldPosition="0">
        <references count="1">
          <reference field="4294967294" count="1" selected="0">
            <x v="0"/>
          </reference>
        </references>
      </pivotArea>
    </chartFormat>
    <chartFormat chart="13" format="5" series="1">
      <pivotArea type="data" outline="0" fieldPosition="0">
        <references count="1">
          <reference field="4294967294" count="1" selected="0">
            <x v="1"/>
          </reference>
        </references>
      </pivotArea>
    </chartFormat>
    <chartFormat chart="13" format="6">
      <pivotArea type="data" outline="0" fieldPosition="0">
        <references count="2">
          <reference field="4294967294" count="1" selected="0">
            <x v="1"/>
          </reference>
          <reference field="2" count="1" selected="0">
            <x v="17"/>
          </reference>
        </references>
      </pivotArea>
    </chartFormat>
    <chartFormat chart="13" format="7">
      <pivotArea type="data" outline="0" fieldPosition="0">
        <references count="2">
          <reference field="4294967294" count="1" selected="0">
            <x v="0"/>
          </reference>
          <reference field="2" count="1" selected="0">
            <x v="12"/>
          </reference>
        </references>
      </pivotArea>
    </chartFormat>
    <chartFormat chart="13" format="8">
      <pivotArea type="data" outline="0" fieldPosition="0">
        <references count="2">
          <reference field="4294967294" count="1" selected="0">
            <x v="0"/>
          </reference>
          <reference field="2" count="1" selected="0">
            <x v="1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8AA2D6A-FF1B-4945-8529-01837EFC47DD}" name="PivotTable2" cacheId="96"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6">
  <location ref="A4:B12" firstHeaderRow="1" firstDataRow="1" firstDataCol="1" rowPageCount="1" colPageCount="1"/>
  <pivotFields count="19">
    <pivotField showAll="0"/>
    <pivotField showAll="0"/>
    <pivotField axis="axisRow" multipleItemSelectionAllowed="1" showAll="0">
      <items count="19">
        <item h="1" x="0"/>
        <item h="1" x="1"/>
        <item h="1" x="2"/>
        <item h="1" x="4"/>
        <item h="1" x="3"/>
        <item h="1" x="6"/>
        <item h="1" x="5"/>
        <item h="1" x="7"/>
        <item h="1" x="8"/>
        <item h="1" x="9"/>
        <item x="10"/>
        <item x="11"/>
        <item x="12"/>
        <item x="13"/>
        <item x="14"/>
        <item x="15"/>
        <item x="16"/>
        <item x="1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dataField="1" multipleItemSelectionAllowed="1" showAll="0">
      <items count="9">
        <item x="1"/>
        <item x="6"/>
        <item x="3"/>
        <item h="1" x="0"/>
        <item x="5"/>
        <item x="2"/>
        <item x="4"/>
        <item x="7"/>
        <item t="default"/>
      </items>
    </pivotField>
    <pivotField showAll="0"/>
    <pivotField name="Consultation" showAll="0">
      <items count="4">
        <item x="2"/>
        <item x="1"/>
        <item h="1" x="0"/>
        <item t="default"/>
      </items>
    </pivotField>
  </pivotFields>
  <rowFields count="1">
    <field x="2"/>
  </rowFields>
  <rowItems count="8">
    <i>
      <x v="10"/>
    </i>
    <i>
      <x v="12"/>
    </i>
    <i>
      <x v="13"/>
    </i>
    <i>
      <x v="14"/>
    </i>
    <i>
      <x v="15"/>
    </i>
    <i>
      <x v="16"/>
    </i>
    <i>
      <x v="17"/>
    </i>
    <i t="grand">
      <x/>
    </i>
  </rowItems>
  <colItems count="1">
    <i/>
  </colItems>
  <pageFields count="1">
    <pageField fld="16" hier="-1"/>
  </pageFields>
  <dataFields count="1">
    <dataField name="Count of Australian Genomics' Role" fld="16" subtotal="count" baseField="0" baseItem="0"/>
  </dataFields>
  <formats count="6">
    <format dxfId="60">
      <pivotArea type="all" dataOnly="0" outline="0" fieldPosition="0"/>
    </format>
    <format dxfId="59">
      <pivotArea outline="0" collapsedLevelsAreSubtotals="1" fieldPosition="0"/>
    </format>
    <format dxfId="58">
      <pivotArea field="2" type="button" dataOnly="0" labelOnly="1" outline="0" axis="axisRow" fieldPosition="0"/>
    </format>
    <format dxfId="57">
      <pivotArea dataOnly="0" labelOnly="1" fieldPosition="0">
        <references count="1">
          <reference field="2" count="6">
            <x v="10"/>
            <x v="12"/>
            <x v="13"/>
            <x v="14"/>
            <x v="15"/>
            <x v="16"/>
          </reference>
        </references>
      </pivotArea>
    </format>
    <format dxfId="56">
      <pivotArea dataOnly="0" labelOnly="1" grandRow="1" outline="0" fieldPosition="0"/>
    </format>
    <format dxfId="55">
      <pivotArea dataOnly="0" labelOnly="1" outline="0" axis="axisValues" fieldPosition="0"/>
    </format>
  </formats>
  <chartFormats count="7">
    <chartFormat chart="1" format="0" series="1">
      <pivotArea type="data" outline="0" fieldPosition="0">
        <references count="2">
          <reference field="4294967294" count="1" selected="0">
            <x v="0"/>
          </reference>
          <reference field="2" count="1" selected="0">
            <x v="10"/>
          </reference>
        </references>
      </pivotArea>
    </chartFormat>
    <chartFormat chart="1" format="1" series="1">
      <pivotArea type="data" outline="0" fieldPosition="0">
        <references count="2">
          <reference field="4294967294" count="1" selected="0">
            <x v="0"/>
          </reference>
          <reference field="2" count="1" selected="0">
            <x v="12"/>
          </reference>
        </references>
      </pivotArea>
    </chartFormat>
    <chartFormat chart="1" format="2" series="1">
      <pivotArea type="data" outline="0" fieldPosition="0">
        <references count="2">
          <reference field="4294967294" count="1" selected="0">
            <x v="0"/>
          </reference>
          <reference field="2" count="1" selected="0">
            <x v="13"/>
          </reference>
        </references>
      </pivotArea>
    </chartFormat>
    <chartFormat chart="1" format="3" series="1">
      <pivotArea type="data" outline="0" fieldPosition="0">
        <references count="2">
          <reference field="4294967294" count="1" selected="0">
            <x v="0"/>
          </reference>
          <reference field="2" count="1" selected="0">
            <x v="14"/>
          </reference>
        </references>
      </pivotArea>
    </chartFormat>
    <chartFormat chart="1" format="4" series="1">
      <pivotArea type="data" outline="0" fieldPosition="0">
        <references count="2">
          <reference field="4294967294" count="1" selected="0">
            <x v="0"/>
          </reference>
          <reference field="2" count="1" selected="0">
            <x v="15"/>
          </reference>
        </references>
      </pivotArea>
    </chartFormat>
    <chartFormat chart="1" format="5" series="1">
      <pivotArea type="data" outline="0" fieldPosition="0">
        <references count="2">
          <reference field="4294967294" count="1" selected="0">
            <x v="0"/>
          </reference>
          <reference field="2" count="1" selected="0">
            <x v="16"/>
          </reference>
        </references>
      </pivotArea>
    </chartFormat>
    <chartFormat chart="1" format="6"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CA083F8-7CCF-4143-9FAA-F9204C84E541}" name="PivotTable4" cacheId="9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9">
  <location ref="DM2:DO11" firstHeaderRow="0" firstDataRow="1" firstDataCol="1"/>
  <pivotFields count="20">
    <pivotField showAll="0"/>
    <pivotField showAll="0"/>
    <pivotField axis="axisRow" dataField="1" showAll="0">
      <items count="9">
        <item x="7"/>
        <item x="0"/>
        <item x="1"/>
        <item x="2"/>
        <item x="3"/>
        <item x="4"/>
        <item x="5"/>
        <item x="6"/>
        <item t="default"/>
      </items>
    </pivotField>
    <pivotField showAll="0"/>
    <pivotField showAll="0"/>
    <pivotField showAll="0"/>
    <pivotField showAll="0" sortType="ascending"/>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s>
  <rowFields count="1">
    <field x="2"/>
  </rowFields>
  <rowItems count="9">
    <i>
      <x/>
    </i>
    <i>
      <x v="1"/>
    </i>
    <i>
      <x v="2"/>
    </i>
    <i>
      <x v="3"/>
    </i>
    <i>
      <x v="4"/>
    </i>
    <i>
      <x v="5"/>
    </i>
    <i>
      <x v="6"/>
    </i>
    <i>
      <x v="7"/>
    </i>
    <i t="grand">
      <x/>
    </i>
  </rowItems>
  <colFields count="1">
    <field x="-2"/>
  </colFields>
  <colItems count="2">
    <i>
      <x/>
    </i>
    <i i="1">
      <x v="1"/>
    </i>
  </colItems>
  <dataFields count="2">
    <dataField name="New Genetic-Related Applications" fld="2" subtotal="count" baseField="0" baseItem="0"/>
    <dataField name="Australian Genomics Involved (Consultation)" fld="19" baseField="0" baseItem="0"/>
  </dataFields>
  <formats count="5">
    <format dxfId="65">
      <pivotArea type="all" dataOnly="0" outline="0" fieldPosition="0"/>
    </format>
    <format dxfId="64">
      <pivotArea outline="0" collapsedLevelsAreSubtotals="1" fieldPosition="0"/>
    </format>
    <format dxfId="63">
      <pivotArea field="2" type="button" dataOnly="0" labelOnly="1" outline="0" axis="axisRow" fieldPosition="0"/>
    </format>
    <format dxfId="62">
      <pivotArea dataOnly="0" labelOnly="1" grandRow="1" outline="0" fieldPosition="0"/>
    </format>
    <format dxfId="61">
      <pivotArea dataOnly="0" labelOnly="1" outline="0" axis="axisValues" fieldPosition="0"/>
    </format>
  </formats>
  <chartFormats count="8">
    <chartFormat chart="2" format="0" series="1">
      <pivotArea type="data" outline="0" fieldPosition="0">
        <references count="1">
          <reference field="4294967294" count="1" selected="0">
            <x v="0"/>
          </reference>
        </references>
      </pivotArea>
    </chartFormat>
    <chartFormat chart="4" format="4" series="1">
      <pivotArea type="data" outline="0" fieldPosition="0">
        <references count="1">
          <reference field="4294967294" count="1" selected="0">
            <x v="0"/>
          </reference>
        </references>
      </pivotArea>
    </chartFormat>
    <chartFormat chart="5" format="9" series="1">
      <pivotArea type="data" outline="0" fieldPosition="0">
        <references count="1">
          <reference field="4294967294" count="1" selected="0">
            <x v="0"/>
          </reference>
        </references>
      </pivotArea>
    </chartFormat>
    <chartFormat chart="5" format="10" series="1">
      <pivotArea type="data" outline="0" fieldPosition="0">
        <references count="1">
          <reference field="4294967294" count="1" selected="0">
            <x v="1"/>
          </reference>
        </references>
      </pivotArea>
    </chartFormat>
    <chartFormat chart="7" format="11" series="1">
      <pivotArea type="data" outline="0" fieldPosition="0">
        <references count="1">
          <reference field="4294967294" count="1" selected="0">
            <x v="0"/>
          </reference>
        </references>
      </pivotArea>
    </chartFormat>
    <chartFormat chart="7" format="12" series="1">
      <pivotArea type="data" outline="0" fieldPosition="0">
        <references count="1">
          <reference field="4294967294" count="1" selected="0">
            <x v="1"/>
          </reference>
        </references>
      </pivotArea>
    </chartFormat>
    <chartFormat chart="8" format="13" series="1">
      <pivotArea type="data" outline="0" fieldPosition="0">
        <references count="1">
          <reference field="4294967294" count="1" selected="0">
            <x v="0"/>
          </reference>
        </references>
      </pivotArea>
    </chartFormat>
    <chartFormat chart="8" format="14" series="1">
      <pivotArea type="data" outline="0" fieldPosition="0">
        <references count="1">
          <reference field="4294967294" count="1" selected="0">
            <x v="1"/>
          </reference>
        </references>
      </pivotArea>
    </chartFormat>
  </chart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245BAD9-2449-B448-990C-59981B033839}" name="PivotTable14" cacheId="9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5">
  <location ref="AS2:AT9" firstHeaderRow="1" firstDataRow="1" firstDataCol="1"/>
  <pivotFields count="20">
    <pivotField showAll="0"/>
    <pivotField showAll="0"/>
    <pivotField showAll="0">
      <items count="9">
        <item x="7"/>
        <item x="0"/>
        <item x="1"/>
        <item x="2"/>
        <item x="3"/>
        <item x="4"/>
        <item x="5"/>
        <item x="6"/>
        <item t="default"/>
      </items>
    </pivotField>
    <pivotField showAll="0"/>
    <pivotField showAll="0"/>
    <pivotField showAll="0"/>
    <pivotField axis="axisRow" dataField="1" showAll="0" sortType="ascending">
      <items count="8">
        <item x="2"/>
        <item x="5"/>
        <item x="3"/>
        <item m="1" x="6"/>
        <item x="4"/>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
  </rowFields>
  <rowItems count="7">
    <i>
      <x/>
    </i>
    <i>
      <x v="1"/>
    </i>
    <i>
      <x v="2"/>
    </i>
    <i>
      <x v="4"/>
    </i>
    <i>
      <x v="5"/>
    </i>
    <i>
      <x v="6"/>
    </i>
    <i t="grand">
      <x/>
    </i>
  </rowItems>
  <colItems count="1">
    <i/>
  </colItems>
  <dataFields count="1">
    <dataField name="Count of Applicant Type" fld="6" subtotal="count" baseField="0" baseItem="0"/>
  </dataFields>
  <formats count="5">
    <format dxfId="70">
      <pivotArea type="all" dataOnly="0" outline="0" fieldPosition="0"/>
    </format>
    <format dxfId="69">
      <pivotArea outline="0" collapsedLevelsAreSubtotals="1" fieldPosition="0"/>
    </format>
    <format dxfId="68">
      <pivotArea field="2" type="button" dataOnly="0" labelOnly="1" outline="0"/>
    </format>
    <format dxfId="67">
      <pivotArea dataOnly="0" labelOnly="1" grandRow="1" outline="0" fieldPosition="0"/>
    </format>
    <format dxfId="66">
      <pivotArea dataOnly="0" labelOnly="1" outline="0" axis="axisValues" fieldPosition="0"/>
    </format>
  </formats>
  <chartFormats count="21">
    <chartFormat chart="1" format="8" series="1">
      <pivotArea type="data" outline="0" fieldPosition="0">
        <references count="1">
          <reference field="4294967294" count="1" selected="0">
            <x v="0"/>
          </reference>
        </references>
      </pivotArea>
    </chartFormat>
    <chartFormat chart="1" format="9">
      <pivotArea type="data" outline="0" fieldPosition="0">
        <references count="2">
          <reference field="4294967294" count="1" selected="0">
            <x v="0"/>
          </reference>
          <reference field="6" count="1" selected="0">
            <x v="0"/>
          </reference>
        </references>
      </pivotArea>
    </chartFormat>
    <chartFormat chart="1" format="10">
      <pivotArea type="data" outline="0" fieldPosition="0">
        <references count="2">
          <reference field="4294967294" count="1" selected="0">
            <x v="0"/>
          </reference>
          <reference field="6" count="1" selected="0">
            <x v="2"/>
          </reference>
        </references>
      </pivotArea>
    </chartFormat>
    <chartFormat chart="1" format="11">
      <pivotArea type="data" outline="0" fieldPosition="0">
        <references count="2">
          <reference field="4294967294" count="1" selected="0">
            <x v="0"/>
          </reference>
          <reference field="6" count="1" selected="0">
            <x v="3"/>
          </reference>
        </references>
      </pivotArea>
    </chartFormat>
    <chartFormat chart="1" format="12">
      <pivotArea type="data" outline="0" fieldPosition="0">
        <references count="2">
          <reference field="4294967294" count="1" selected="0">
            <x v="0"/>
          </reference>
          <reference field="6" count="1" selected="0">
            <x v="5"/>
          </reference>
        </references>
      </pivotArea>
    </chartFormat>
    <chartFormat chart="1" format="13">
      <pivotArea type="data" outline="0" fieldPosition="0">
        <references count="2">
          <reference field="4294967294" count="1" selected="0">
            <x v="0"/>
          </reference>
          <reference field="6" count="1" selected="0">
            <x v="6"/>
          </reference>
        </references>
      </pivotArea>
    </chartFormat>
    <chartFormat chart="1" format="14">
      <pivotArea type="data" outline="0" fieldPosition="0">
        <references count="2">
          <reference field="4294967294" count="1" selected="0">
            <x v="0"/>
          </reference>
          <reference field="6" count="1" selected="0">
            <x v="4"/>
          </reference>
        </references>
      </pivotArea>
    </chartFormat>
    <chartFormat chart="2" format="15" series="1">
      <pivotArea type="data" outline="0" fieldPosition="0">
        <references count="1">
          <reference field="4294967294" count="1" selected="0">
            <x v="0"/>
          </reference>
        </references>
      </pivotArea>
    </chartFormat>
    <chartFormat chart="2" format="16">
      <pivotArea type="data" outline="0" fieldPosition="0">
        <references count="2">
          <reference field="4294967294" count="1" selected="0">
            <x v="0"/>
          </reference>
          <reference field="6" count="1" selected="0">
            <x v="0"/>
          </reference>
        </references>
      </pivotArea>
    </chartFormat>
    <chartFormat chart="2" format="17">
      <pivotArea type="data" outline="0" fieldPosition="0">
        <references count="2">
          <reference field="4294967294" count="1" selected="0">
            <x v="0"/>
          </reference>
          <reference field="6" count="1" selected="0">
            <x v="2"/>
          </reference>
        </references>
      </pivotArea>
    </chartFormat>
    <chartFormat chart="2" format="18">
      <pivotArea type="data" outline="0" fieldPosition="0">
        <references count="2">
          <reference field="4294967294" count="1" selected="0">
            <x v="0"/>
          </reference>
          <reference field="6" count="1" selected="0">
            <x v="4"/>
          </reference>
        </references>
      </pivotArea>
    </chartFormat>
    <chartFormat chart="2" format="19">
      <pivotArea type="data" outline="0" fieldPosition="0">
        <references count="2">
          <reference field="4294967294" count="1" selected="0">
            <x v="0"/>
          </reference>
          <reference field="6" count="1" selected="0">
            <x v="5"/>
          </reference>
        </references>
      </pivotArea>
    </chartFormat>
    <chartFormat chart="2" format="20">
      <pivotArea type="data" outline="0" fieldPosition="0">
        <references count="2">
          <reference field="4294967294" count="1" selected="0">
            <x v="0"/>
          </reference>
          <reference field="6" count="1" selected="0">
            <x v="6"/>
          </reference>
        </references>
      </pivotArea>
    </chartFormat>
    <chartFormat chart="4" format="21" series="1">
      <pivotArea type="data" outline="0" fieldPosition="0">
        <references count="1">
          <reference field="4294967294" count="1" selected="0">
            <x v="0"/>
          </reference>
        </references>
      </pivotArea>
    </chartFormat>
    <chartFormat chart="4" format="22">
      <pivotArea type="data" outline="0" fieldPosition="0">
        <references count="2">
          <reference field="4294967294" count="1" selected="0">
            <x v="0"/>
          </reference>
          <reference field="6" count="1" selected="0">
            <x v="0"/>
          </reference>
        </references>
      </pivotArea>
    </chartFormat>
    <chartFormat chart="4" format="23">
      <pivotArea type="data" outline="0" fieldPosition="0">
        <references count="2">
          <reference field="4294967294" count="1" selected="0">
            <x v="0"/>
          </reference>
          <reference field="6" count="1" selected="0">
            <x v="2"/>
          </reference>
        </references>
      </pivotArea>
    </chartFormat>
    <chartFormat chart="4" format="24">
      <pivotArea type="data" outline="0" fieldPosition="0">
        <references count="2">
          <reference field="4294967294" count="1" selected="0">
            <x v="0"/>
          </reference>
          <reference field="6" count="1" selected="0">
            <x v="4"/>
          </reference>
        </references>
      </pivotArea>
    </chartFormat>
    <chartFormat chart="4" format="25">
      <pivotArea type="data" outline="0" fieldPosition="0">
        <references count="2">
          <reference field="4294967294" count="1" selected="0">
            <x v="0"/>
          </reference>
          <reference field="6" count="1" selected="0">
            <x v="5"/>
          </reference>
        </references>
      </pivotArea>
    </chartFormat>
    <chartFormat chart="4" format="26">
      <pivotArea type="data" outline="0" fieldPosition="0">
        <references count="2">
          <reference field="4294967294" count="1" selected="0">
            <x v="0"/>
          </reference>
          <reference field="6" count="1" selected="0">
            <x v="6"/>
          </reference>
        </references>
      </pivotArea>
    </chartFormat>
    <chartFormat chart="4" format="27">
      <pivotArea type="data" outline="0" fieldPosition="0">
        <references count="2">
          <reference field="4294967294" count="1" selected="0">
            <x v="0"/>
          </reference>
          <reference field="6" count="1" selected="0">
            <x v="1"/>
          </reference>
        </references>
      </pivotArea>
    </chartFormat>
    <chartFormat chart="1" format="15">
      <pivotArea type="data" outline="0" fieldPosition="0">
        <references count="2">
          <reference field="4294967294" count="1" selected="0">
            <x v="0"/>
          </reference>
          <reference field="6" count="1" selected="0">
            <x v="1"/>
          </reference>
        </references>
      </pivotArea>
    </chartFormat>
  </chart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2D695CC4-55C8-CF43-B6AB-A89AABF209BB}" name="PivotTable5" cacheId="9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7">
  <location ref="BZ2:CH12" firstHeaderRow="1" firstDataRow="2" firstDataCol="1"/>
  <pivotFields count="20">
    <pivotField showAll="0"/>
    <pivotField dataField="1" showAll="0"/>
    <pivotField showAll="0">
      <items count="9">
        <item x="7"/>
        <item x="0"/>
        <item x="1"/>
        <item x="2"/>
        <item x="3"/>
        <item x="4"/>
        <item x="5"/>
        <item x="6"/>
        <item t="default"/>
      </items>
    </pivotField>
    <pivotField axis="axisRow" showAll="0" sortType="ascending">
      <items count="9">
        <item x="7"/>
        <item x="0"/>
        <item x="2"/>
        <item x="1"/>
        <item x="3"/>
        <item x="4"/>
        <item x="5"/>
        <item x="6"/>
        <item t="default"/>
      </items>
    </pivotField>
    <pivotField showAll="0"/>
    <pivotField showAll="0"/>
    <pivotField showAll="0" sortType="ascending"/>
    <pivotField showAll="0"/>
    <pivotField showAll="0"/>
    <pivotField showAll="0"/>
    <pivotField showAll="0"/>
    <pivotField showAll="0"/>
    <pivotField showAll="0"/>
    <pivotField axis="axisCol" showAll="0" sortType="ascending">
      <items count="15">
        <item x="6"/>
        <item x="5"/>
        <item x="4"/>
        <item m="1" x="13"/>
        <item m="1" x="10"/>
        <item m="1" x="11"/>
        <item m="1" x="12"/>
        <item m="1" x="8"/>
        <item x="0"/>
        <item x="3"/>
        <item x="1"/>
        <item x="2"/>
        <item m="1" x="9"/>
        <item m="1" x="7"/>
        <item t="default"/>
      </items>
    </pivotField>
    <pivotField showAll="0"/>
    <pivotField showAll="0"/>
    <pivotField showAll="0"/>
    <pivotField showAll="0"/>
    <pivotField showAll="0"/>
    <pivotField showAll="0"/>
  </pivotFields>
  <rowFields count="1">
    <field x="3"/>
  </rowFields>
  <rowItems count="9">
    <i>
      <x/>
    </i>
    <i>
      <x v="1"/>
    </i>
    <i>
      <x v="2"/>
    </i>
    <i>
      <x v="3"/>
    </i>
    <i>
      <x v="4"/>
    </i>
    <i>
      <x v="5"/>
    </i>
    <i>
      <x v="6"/>
    </i>
    <i>
      <x v="7"/>
    </i>
    <i t="grand">
      <x/>
    </i>
  </rowItems>
  <colFields count="1">
    <field x="13"/>
  </colFields>
  <colItems count="8">
    <i>
      <x/>
    </i>
    <i>
      <x v="1"/>
    </i>
    <i>
      <x v="2"/>
    </i>
    <i>
      <x v="8"/>
    </i>
    <i>
      <x v="9"/>
    </i>
    <i>
      <x v="10"/>
    </i>
    <i>
      <x v="11"/>
    </i>
    <i t="grand">
      <x/>
    </i>
  </colItems>
  <dataFields count="1">
    <dataField name="Count of Application ID" fld="1" subtotal="count" baseField="0" baseItem="0"/>
  </dataFields>
  <formats count="6">
    <format dxfId="76">
      <pivotArea type="all" dataOnly="0" outline="0" fieldPosition="0"/>
    </format>
    <format dxfId="75">
      <pivotArea outline="0" collapsedLevelsAreSubtotals="1" fieldPosition="0"/>
    </format>
    <format dxfId="74">
      <pivotArea field="2" type="button" dataOnly="0" labelOnly="1" outline="0"/>
    </format>
    <format dxfId="73">
      <pivotArea dataOnly="0" labelOnly="1" grandRow="1" outline="0" fieldPosition="0"/>
    </format>
    <format dxfId="72">
      <pivotArea dataOnly="0" labelOnly="1" outline="0" axis="axisValues" fieldPosition="0"/>
    </format>
    <format dxfId="71">
      <pivotArea outline="0" fieldPosition="0">
        <references count="1">
          <reference field="4294967294" count="1">
            <x v="0"/>
          </reference>
        </references>
      </pivotArea>
    </format>
  </formats>
  <chartFormats count="29">
    <chartFormat chart="2" format="0" series="1">
      <pivotArea type="data" outline="0" fieldPosition="0">
        <references count="2">
          <reference field="4294967294" count="1" selected="0">
            <x v="0"/>
          </reference>
          <reference field="13" count="1" selected="0">
            <x v="6"/>
          </reference>
        </references>
      </pivotArea>
    </chartFormat>
    <chartFormat chart="2" format="1" series="1">
      <pivotArea type="data" outline="0" fieldPosition="0">
        <references count="2">
          <reference field="4294967294" count="1" selected="0">
            <x v="0"/>
          </reference>
          <reference field="13" count="1" selected="0">
            <x v="12"/>
          </reference>
        </references>
      </pivotArea>
    </chartFormat>
    <chartFormat chart="2" format="2" series="1">
      <pivotArea type="data" outline="0" fieldPosition="0">
        <references count="3">
          <reference field="4294967294" count="1" selected="0">
            <x v="0"/>
          </reference>
          <reference field="3" count="1" selected="0">
            <x v="3"/>
          </reference>
          <reference field="13" count="1" selected="0">
            <x v="6"/>
          </reference>
        </references>
      </pivotArea>
    </chartFormat>
    <chartFormat chart="2" format="3" series="1">
      <pivotArea type="data" outline="0" fieldPosition="0">
        <references count="3">
          <reference field="4294967294" count="1" selected="0">
            <x v="0"/>
          </reference>
          <reference field="3" count="1" selected="0">
            <x v="4"/>
          </reference>
          <reference field="13" count="1" selected="0">
            <x v="6"/>
          </reference>
        </references>
      </pivotArea>
    </chartFormat>
    <chartFormat chart="2" format="4" series="1">
      <pivotArea type="data" outline="0" fieldPosition="0">
        <references count="3">
          <reference field="4294967294" count="1" selected="0">
            <x v="0"/>
          </reference>
          <reference field="3" count="1" selected="0">
            <x v="5"/>
          </reference>
          <reference field="13" count="1" selected="0">
            <x v="12"/>
          </reference>
        </references>
      </pivotArea>
    </chartFormat>
    <chartFormat chart="2" format="5" series="1">
      <pivotArea type="data" outline="0" fieldPosition="0">
        <references count="2">
          <reference field="4294967294" count="1" selected="0">
            <x v="0"/>
          </reference>
          <reference field="3" count="1" selected="0">
            <x v="0"/>
          </reference>
        </references>
      </pivotArea>
    </chartFormat>
    <chartFormat chart="2" format="6" series="1">
      <pivotArea type="data" outline="0" fieldPosition="0">
        <references count="2">
          <reference field="4294967294" count="1" selected="0">
            <x v="0"/>
          </reference>
          <reference field="3" count="1" selected="0">
            <x v="1"/>
          </reference>
        </references>
      </pivotArea>
    </chartFormat>
    <chartFormat chart="2" format="7" series="1">
      <pivotArea type="data" outline="0" fieldPosition="0">
        <references count="2">
          <reference field="4294967294" count="1" selected="0">
            <x v="0"/>
          </reference>
          <reference field="3" count="1" selected="0">
            <x v="3"/>
          </reference>
        </references>
      </pivotArea>
    </chartFormat>
    <chartFormat chart="2" format="8" series="1">
      <pivotArea type="data" outline="0" fieldPosition="0">
        <references count="2">
          <reference field="4294967294" count="1" selected="0">
            <x v="0"/>
          </reference>
          <reference field="3" count="1" selected="0">
            <x v="4"/>
          </reference>
        </references>
      </pivotArea>
    </chartFormat>
    <chartFormat chart="2" format="9" series="1">
      <pivotArea type="data" outline="0" fieldPosition="0">
        <references count="2">
          <reference field="4294967294" count="1" selected="0">
            <x v="0"/>
          </reference>
          <reference field="3" count="1" selected="0">
            <x v="5"/>
          </reference>
        </references>
      </pivotArea>
    </chartFormat>
    <chartFormat chart="2" format="10" series="1">
      <pivotArea type="data" outline="0" fieldPosition="0">
        <references count="2">
          <reference field="4294967294" count="1" selected="0">
            <x v="0"/>
          </reference>
          <reference field="13" count="1" selected="0">
            <x v="4"/>
          </reference>
        </references>
      </pivotArea>
    </chartFormat>
    <chartFormat chart="2" format="11" series="1">
      <pivotArea type="data" outline="0" fieldPosition="0">
        <references count="2">
          <reference field="4294967294" count="1" selected="0">
            <x v="0"/>
          </reference>
          <reference field="13" count="1" selected="0">
            <x v="5"/>
          </reference>
        </references>
      </pivotArea>
    </chartFormat>
    <chartFormat chart="2" format="12" series="1">
      <pivotArea type="data" outline="0" fieldPosition="0">
        <references count="2">
          <reference field="4294967294" count="1" selected="0">
            <x v="0"/>
          </reference>
          <reference field="13" count="1" selected="0">
            <x v="13"/>
          </reference>
        </references>
      </pivotArea>
    </chartFormat>
    <chartFormat chart="2" format="13" series="1">
      <pivotArea type="data" outline="0" fieldPosition="0">
        <references count="2">
          <reference field="4294967294" count="1" selected="0">
            <x v="0"/>
          </reference>
          <reference field="13" count="1" selected="0">
            <x v="1"/>
          </reference>
        </references>
      </pivotArea>
    </chartFormat>
    <chartFormat chart="2" format="14" series="1">
      <pivotArea type="data" outline="0" fieldPosition="0">
        <references count="2">
          <reference field="4294967294" count="1" selected="0">
            <x v="0"/>
          </reference>
          <reference field="13" count="1" selected="0">
            <x v="3"/>
          </reference>
        </references>
      </pivotArea>
    </chartFormat>
    <chartFormat chart="2" format="15" series="1">
      <pivotArea type="data" outline="0" fieldPosition="0">
        <references count="2">
          <reference field="4294967294" count="1" selected="0">
            <x v="0"/>
          </reference>
          <reference field="13" count="1" selected="0">
            <x v="7"/>
          </reference>
        </references>
      </pivotArea>
    </chartFormat>
    <chartFormat chart="2" format="16" series="1">
      <pivotArea type="data" outline="0" fieldPosition="0">
        <references count="2">
          <reference field="4294967294" count="1" selected="0">
            <x v="0"/>
          </reference>
          <reference field="13" count="1" selected="0">
            <x v="11"/>
          </reference>
        </references>
      </pivotArea>
    </chartFormat>
    <chartFormat chart="2" format="17" series="1">
      <pivotArea type="data" outline="0" fieldPosition="0">
        <references count="2">
          <reference field="4294967294" count="1" selected="0">
            <x v="0"/>
          </reference>
          <reference field="13" count="1" selected="0">
            <x v="8"/>
          </reference>
        </references>
      </pivotArea>
    </chartFormat>
    <chartFormat chart="2" format="18" series="1">
      <pivotArea type="data" outline="0" fieldPosition="0">
        <references count="2">
          <reference field="4294967294" count="1" selected="0">
            <x v="0"/>
          </reference>
          <reference field="13" count="1" selected="0">
            <x v="10"/>
          </reference>
        </references>
      </pivotArea>
    </chartFormat>
    <chartFormat chart="6" format="23" series="1">
      <pivotArea type="data" outline="0" fieldPosition="0">
        <references count="2">
          <reference field="4294967294" count="1" selected="0">
            <x v="0"/>
          </reference>
          <reference field="13" count="1" selected="0">
            <x v="1"/>
          </reference>
        </references>
      </pivotArea>
    </chartFormat>
    <chartFormat chart="6" format="24" series="1">
      <pivotArea type="data" outline="0" fieldPosition="0">
        <references count="2">
          <reference field="4294967294" count="1" selected="0">
            <x v="0"/>
          </reference>
          <reference field="13" count="1" selected="0">
            <x v="11"/>
          </reference>
        </references>
      </pivotArea>
    </chartFormat>
    <chartFormat chart="6" format="25" series="1">
      <pivotArea type="data" outline="0" fieldPosition="0">
        <references count="2">
          <reference field="4294967294" count="1" selected="0">
            <x v="0"/>
          </reference>
          <reference field="13" count="1" selected="0">
            <x v="8"/>
          </reference>
        </references>
      </pivotArea>
    </chartFormat>
    <chartFormat chart="6" format="26" series="1">
      <pivotArea type="data" outline="0" fieldPosition="0">
        <references count="2">
          <reference field="4294967294" count="1" selected="0">
            <x v="0"/>
          </reference>
          <reference field="13" count="1" selected="0">
            <x v="10"/>
          </reference>
        </references>
      </pivotArea>
    </chartFormat>
    <chartFormat chart="6" format="27" series="1">
      <pivotArea type="data" outline="0" fieldPosition="0">
        <references count="2">
          <reference field="4294967294" count="1" selected="0">
            <x v="0"/>
          </reference>
          <reference field="13" count="1" selected="0">
            <x v="0"/>
          </reference>
        </references>
      </pivotArea>
    </chartFormat>
    <chartFormat chart="2" format="19" series="1">
      <pivotArea type="data" outline="0" fieldPosition="0">
        <references count="2">
          <reference field="4294967294" count="1" selected="0">
            <x v="0"/>
          </reference>
          <reference field="13" count="1" selected="0">
            <x v="0"/>
          </reference>
        </references>
      </pivotArea>
    </chartFormat>
    <chartFormat chart="2" format="20" series="1">
      <pivotArea type="data" outline="0" fieldPosition="0">
        <references count="2">
          <reference field="4294967294" count="1" selected="0">
            <x v="0"/>
          </reference>
          <reference field="13" count="1" selected="0">
            <x v="9"/>
          </reference>
        </references>
      </pivotArea>
    </chartFormat>
    <chartFormat chart="6" format="28" series="1">
      <pivotArea type="data" outline="0" fieldPosition="0">
        <references count="2">
          <reference field="4294967294" count="1" selected="0">
            <x v="0"/>
          </reference>
          <reference field="13" count="1" selected="0">
            <x v="9"/>
          </reference>
        </references>
      </pivotArea>
    </chartFormat>
    <chartFormat chart="2" format="21" series="1">
      <pivotArea type="data" outline="0" fieldPosition="0">
        <references count="2">
          <reference field="4294967294" count="1" selected="0">
            <x v="0"/>
          </reference>
          <reference field="13" count="1" selected="0">
            <x v="2"/>
          </reference>
        </references>
      </pivotArea>
    </chartFormat>
    <chartFormat chart="6" format="29" series="1">
      <pivotArea type="data" outline="0" fieldPosition="0">
        <references count="2">
          <reference field="4294967294" count="1" selected="0">
            <x v="0"/>
          </reference>
          <reference field="13" count="1" selected="0">
            <x v="2"/>
          </reference>
        </references>
      </pivotArea>
    </chartFormat>
  </chart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7A3079AF-638A-CD4A-8199-B759EA271A24}" name="PivotTable3" cacheId="96"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3">
  <location ref="BE2:BK21" firstHeaderRow="1" firstDataRow="2" firstDataCol="1"/>
  <pivotFields count="19">
    <pivotField showAll="0"/>
    <pivotField dataField="1" showAll="0"/>
    <pivotField showAll="0">
      <items count="19">
        <item x="0"/>
        <item x="1"/>
        <item x="2"/>
        <item x="4"/>
        <item x="3"/>
        <item x="6"/>
        <item x="5"/>
        <item x="7"/>
        <item x="8"/>
        <item x="9"/>
        <item x="10"/>
        <item x="11"/>
        <item x="12"/>
        <item x="13"/>
        <item x="14"/>
        <item x="15"/>
        <item x="16"/>
        <item x="17"/>
        <item t="default"/>
      </items>
    </pivotField>
    <pivotField axis="axisRow" showAll="0" sortType="ascending">
      <items count="19">
        <item x="0"/>
        <item x="1"/>
        <item x="2"/>
        <item x="5"/>
        <item x="3"/>
        <item x="6"/>
        <item x="7"/>
        <item m="1" x="17"/>
        <item x="8"/>
        <item x="16"/>
        <item x="4"/>
        <item x="11"/>
        <item x="12"/>
        <item x="10"/>
        <item x="14"/>
        <item x="15"/>
        <item x="13"/>
        <item x="9"/>
        <item t="default"/>
      </items>
    </pivotField>
    <pivotField showAll="0"/>
    <pivotField showAll="0"/>
    <pivotField showAll="0" sortType="ascending"/>
    <pivotField showAll="0"/>
    <pivotField showAll="0"/>
    <pivotField showAll="0"/>
    <pivotField showAll="0"/>
    <pivotField axis="axisCol" showAll="0">
      <items count="10">
        <item x="4"/>
        <item x="3"/>
        <item x="2"/>
        <item x="1"/>
        <item m="1" x="7"/>
        <item m="1" x="6"/>
        <item m="1" x="8"/>
        <item x="0"/>
        <item m="1" x="5"/>
        <item t="default"/>
      </items>
    </pivotField>
    <pivotField showAll="0"/>
    <pivotField showAll="0"/>
    <pivotField showAll="0"/>
    <pivotField showAll="0"/>
    <pivotField showAll="0">
      <items count="9">
        <item x="1"/>
        <item x="6"/>
        <item x="3"/>
        <item x="0"/>
        <item x="5"/>
        <item x="2"/>
        <item x="4"/>
        <item x="7"/>
        <item t="default"/>
      </items>
    </pivotField>
    <pivotField showAll="0"/>
    <pivotField showAll="0" defaultSubtotal="0">
      <items count="3">
        <item x="0"/>
        <item x="1"/>
        <item x="2"/>
      </items>
    </pivotField>
  </pivotFields>
  <rowFields count="1">
    <field x="3"/>
  </rowFields>
  <rowItems count="18">
    <i>
      <x/>
    </i>
    <i>
      <x v="1"/>
    </i>
    <i>
      <x v="2"/>
    </i>
    <i>
      <x v="3"/>
    </i>
    <i>
      <x v="4"/>
    </i>
    <i>
      <x v="5"/>
    </i>
    <i>
      <x v="6"/>
    </i>
    <i>
      <x v="8"/>
    </i>
    <i>
      <x v="9"/>
    </i>
    <i>
      <x v="10"/>
    </i>
    <i>
      <x v="11"/>
    </i>
    <i>
      <x v="12"/>
    </i>
    <i>
      <x v="13"/>
    </i>
    <i>
      <x v="14"/>
    </i>
    <i>
      <x v="15"/>
    </i>
    <i>
      <x v="16"/>
    </i>
    <i>
      <x v="17"/>
    </i>
    <i t="grand">
      <x/>
    </i>
  </rowItems>
  <colFields count="1">
    <field x="11"/>
  </colFields>
  <colItems count="6">
    <i>
      <x/>
    </i>
    <i>
      <x v="1"/>
    </i>
    <i>
      <x v="2"/>
    </i>
    <i>
      <x v="3"/>
    </i>
    <i>
      <x v="7"/>
    </i>
    <i t="grand">
      <x/>
    </i>
  </colItems>
  <dataFields count="1">
    <dataField name="Count of Application ID" fld="1" subtotal="count" baseField="0" baseItem="0"/>
  </dataFields>
  <formats count="7">
    <format dxfId="83">
      <pivotArea type="all" dataOnly="0" outline="0" fieldPosition="0"/>
    </format>
    <format dxfId="82">
      <pivotArea outline="0" collapsedLevelsAreSubtotals="1" fieldPosition="0"/>
    </format>
    <format dxfId="81">
      <pivotArea field="2" type="button" dataOnly="0" labelOnly="1" outline="0"/>
    </format>
    <format dxfId="80">
      <pivotArea dataOnly="0" labelOnly="1" grandRow="1" outline="0" fieldPosition="0"/>
    </format>
    <format dxfId="79">
      <pivotArea dataOnly="0" labelOnly="1" outline="0" axis="axisValues" fieldPosition="0"/>
    </format>
    <format dxfId="78">
      <pivotArea outline="0" collapsedLevelsAreSubtotals="1" fieldPosition="0"/>
    </format>
    <format dxfId="77">
      <pivotArea outline="0" fieldPosition="0">
        <references count="1">
          <reference field="4294967294" count="1">
            <x v="0"/>
          </reference>
        </references>
      </pivotArea>
    </format>
  </formats>
  <chartFormats count="50">
    <chartFormat chart="6" format="32" series="1">
      <pivotArea type="data" outline="0" fieldPosition="0">
        <references count="1">
          <reference field="11" count="1" selected="0">
            <x v="0"/>
          </reference>
        </references>
      </pivotArea>
    </chartFormat>
    <chartFormat chart="6" format="33" series="1">
      <pivotArea type="data" outline="0" fieldPosition="0">
        <references count="1">
          <reference field="11" count="1" selected="0">
            <x v="3"/>
          </reference>
        </references>
      </pivotArea>
    </chartFormat>
    <chartFormat chart="6" format="34" series="1">
      <pivotArea type="data" outline="0" fieldPosition="0">
        <references count="1">
          <reference field="11" count="1" selected="0">
            <x v="4"/>
          </reference>
        </references>
      </pivotArea>
    </chartFormat>
    <chartFormat chart="6" format="35" series="1">
      <pivotArea type="data" outline="0" fieldPosition="0">
        <references count="1">
          <reference field="11" count="1" selected="0">
            <x v="6"/>
          </reference>
        </references>
      </pivotArea>
    </chartFormat>
    <chartFormat chart="6" format="36" series="1">
      <pivotArea type="data" outline="0" fieldPosition="0">
        <references count="1">
          <reference field="4294967294" count="1" selected="0">
            <x v="0"/>
          </reference>
        </references>
      </pivotArea>
    </chartFormat>
    <chartFormat chart="6" format="37" series="1">
      <pivotArea type="data" outline="0" fieldPosition="0">
        <references count="2">
          <reference field="4294967294" count="1" selected="0">
            <x v="0"/>
          </reference>
          <reference field="3" count="1" selected="0">
            <x v="1"/>
          </reference>
        </references>
      </pivotArea>
    </chartFormat>
    <chartFormat chart="6" format="38" series="1">
      <pivotArea type="data" outline="0" fieldPosition="0">
        <references count="2">
          <reference field="4294967294" count="1" selected="0">
            <x v="0"/>
          </reference>
          <reference field="3" count="1" selected="0">
            <x v="2"/>
          </reference>
        </references>
      </pivotArea>
    </chartFormat>
    <chartFormat chart="6" format="39" series="1">
      <pivotArea type="data" outline="0" fieldPosition="0">
        <references count="2">
          <reference field="4294967294" count="1" selected="0">
            <x v="0"/>
          </reference>
          <reference field="3" count="1" selected="0">
            <x v="4"/>
          </reference>
        </references>
      </pivotArea>
    </chartFormat>
    <chartFormat chart="6" format="40" series="1">
      <pivotArea type="data" outline="0" fieldPosition="0">
        <references count="2">
          <reference field="4294967294" count="1" selected="0">
            <x v="0"/>
          </reference>
          <reference field="3" count="1" selected="0">
            <x v="5"/>
          </reference>
        </references>
      </pivotArea>
    </chartFormat>
    <chartFormat chart="6" format="41" series="1">
      <pivotArea type="data" outline="0" fieldPosition="0">
        <references count="2">
          <reference field="4294967294" count="1" selected="0">
            <x v="0"/>
          </reference>
          <reference field="3" count="1" selected="0">
            <x v="7"/>
          </reference>
        </references>
      </pivotArea>
    </chartFormat>
    <chartFormat chart="6" format="42" series="1">
      <pivotArea type="data" outline="0" fieldPosition="0">
        <references count="2">
          <reference field="4294967294" count="1" selected="0">
            <x v="0"/>
          </reference>
          <reference field="3" count="1" selected="0">
            <x v="8"/>
          </reference>
        </references>
      </pivotArea>
    </chartFormat>
    <chartFormat chart="6" format="43" series="1">
      <pivotArea type="data" outline="0" fieldPosition="0">
        <references count="2">
          <reference field="4294967294" count="1" selected="0">
            <x v="0"/>
          </reference>
          <reference field="3" count="1" selected="0">
            <x v="9"/>
          </reference>
        </references>
      </pivotArea>
    </chartFormat>
    <chartFormat chart="6" format="44" series="1">
      <pivotArea type="data" outline="0" fieldPosition="0">
        <references count="2">
          <reference field="4294967294" count="1" selected="0">
            <x v="0"/>
          </reference>
          <reference field="3" count="1" selected="0">
            <x v="10"/>
          </reference>
        </references>
      </pivotArea>
    </chartFormat>
    <chartFormat chart="6" format="45" series="1">
      <pivotArea type="data" outline="0" fieldPosition="0">
        <references count="2">
          <reference field="4294967294" count="1" selected="0">
            <x v="0"/>
          </reference>
          <reference field="3" count="1" selected="0">
            <x v="11"/>
          </reference>
        </references>
      </pivotArea>
    </chartFormat>
    <chartFormat chart="6" format="46" series="1">
      <pivotArea type="data" outline="0" fieldPosition="0">
        <references count="2">
          <reference field="4294967294" count="1" selected="0">
            <x v="0"/>
          </reference>
          <reference field="3" count="1" selected="0">
            <x v="12"/>
          </reference>
        </references>
      </pivotArea>
    </chartFormat>
    <chartFormat chart="6" format="47" series="1">
      <pivotArea type="data" outline="0" fieldPosition="0">
        <references count="2">
          <reference field="4294967294" count="1" selected="0">
            <x v="0"/>
          </reference>
          <reference field="3" count="1" selected="0">
            <x v="13"/>
          </reference>
        </references>
      </pivotArea>
    </chartFormat>
    <chartFormat chart="6" format="48" series="1">
      <pivotArea type="data" outline="0" fieldPosition="0">
        <references count="2">
          <reference field="4294967294" count="1" selected="0">
            <x v="0"/>
          </reference>
          <reference field="3" count="1" selected="0">
            <x v="14"/>
          </reference>
        </references>
      </pivotArea>
    </chartFormat>
    <chartFormat chart="6" format="49" series="1">
      <pivotArea type="data" outline="0" fieldPosition="0">
        <references count="2">
          <reference field="4294967294" count="1" selected="0">
            <x v="0"/>
          </reference>
          <reference field="3" count="1" selected="0">
            <x v="15"/>
          </reference>
        </references>
      </pivotArea>
    </chartFormat>
    <chartFormat chart="6" format="50" series="1">
      <pivotArea type="data" outline="0" fieldPosition="0">
        <references count="2">
          <reference field="4294967294" count="1" selected="0">
            <x v="0"/>
          </reference>
          <reference field="3" count="1" selected="0">
            <x v="0"/>
          </reference>
        </references>
      </pivotArea>
    </chartFormat>
    <chartFormat chart="8" format="0" series="1">
      <pivotArea type="data" outline="0" fieldPosition="0">
        <references count="2">
          <reference field="4294967294" count="1" selected="0">
            <x v="0"/>
          </reference>
          <reference field="3" count="1" selected="0">
            <x v="0"/>
          </reference>
        </references>
      </pivotArea>
    </chartFormat>
    <chartFormat chart="8" format="1" series="1">
      <pivotArea type="data" outline="0" fieldPosition="0">
        <references count="2">
          <reference field="4294967294" count="1" selected="0">
            <x v="0"/>
          </reference>
          <reference field="3" count="1" selected="0">
            <x v="1"/>
          </reference>
        </references>
      </pivotArea>
    </chartFormat>
    <chartFormat chart="8" format="2" series="1">
      <pivotArea type="data" outline="0" fieldPosition="0">
        <references count="2">
          <reference field="4294967294" count="1" selected="0">
            <x v="0"/>
          </reference>
          <reference field="3" count="1" selected="0">
            <x v="2"/>
          </reference>
        </references>
      </pivotArea>
    </chartFormat>
    <chartFormat chart="8" format="3" series="1">
      <pivotArea type="data" outline="0" fieldPosition="0">
        <references count="2">
          <reference field="4294967294" count="1" selected="0">
            <x v="0"/>
          </reference>
          <reference field="3" count="1" selected="0">
            <x v="4"/>
          </reference>
        </references>
      </pivotArea>
    </chartFormat>
    <chartFormat chart="8" format="4" series="1">
      <pivotArea type="data" outline="0" fieldPosition="0">
        <references count="2">
          <reference field="4294967294" count="1" selected="0">
            <x v="0"/>
          </reference>
          <reference field="3" count="1" selected="0">
            <x v="5"/>
          </reference>
        </references>
      </pivotArea>
    </chartFormat>
    <chartFormat chart="8" format="5" series="1">
      <pivotArea type="data" outline="0" fieldPosition="0">
        <references count="2">
          <reference field="4294967294" count="1" selected="0">
            <x v="0"/>
          </reference>
          <reference field="3" count="1" selected="0">
            <x v="7"/>
          </reference>
        </references>
      </pivotArea>
    </chartFormat>
    <chartFormat chart="8" format="6" series="1">
      <pivotArea type="data" outline="0" fieldPosition="0">
        <references count="2">
          <reference field="4294967294" count="1" selected="0">
            <x v="0"/>
          </reference>
          <reference field="3" count="1" selected="0">
            <x v="8"/>
          </reference>
        </references>
      </pivotArea>
    </chartFormat>
    <chartFormat chart="8" format="7" series="1">
      <pivotArea type="data" outline="0" fieldPosition="0">
        <references count="2">
          <reference field="4294967294" count="1" selected="0">
            <x v="0"/>
          </reference>
          <reference field="3" count="1" selected="0">
            <x v="9"/>
          </reference>
        </references>
      </pivotArea>
    </chartFormat>
    <chartFormat chart="8" format="8" series="1">
      <pivotArea type="data" outline="0" fieldPosition="0">
        <references count="2">
          <reference field="4294967294" count="1" selected="0">
            <x v="0"/>
          </reference>
          <reference field="3" count="1" selected="0">
            <x v="10"/>
          </reference>
        </references>
      </pivotArea>
    </chartFormat>
    <chartFormat chart="8" format="9" series="1">
      <pivotArea type="data" outline="0" fieldPosition="0">
        <references count="2">
          <reference field="4294967294" count="1" selected="0">
            <x v="0"/>
          </reference>
          <reference field="3" count="1" selected="0">
            <x v="11"/>
          </reference>
        </references>
      </pivotArea>
    </chartFormat>
    <chartFormat chart="8" format="10" series="1">
      <pivotArea type="data" outline="0" fieldPosition="0">
        <references count="2">
          <reference field="4294967294" count="1" selected="0">
            <x v="0"/>
          </reference>
          <reference field="3" count="1" selected="0">
            <x v="12"/>
          </reference>
        </references>
      </pivotArea>
    </chartFormat>
    <chartFormat chart="8" format="11" series="1">
      <pivotArea type="data" outline="0" fieldPosition="0">
        <references count="2">
          <reference field="4294967294" count="1" selected="0">
            <x v="0"/>
          </reference>
          <reference field="3" count="1" selected="0">
            <x v="13"/>
          </reference>
        </references>
      </pivotArea>
    </chartFormat>
    <chartFormat chart="8" format="12" series="1">
      <pivotArea type="data" outline="0" fieldPosition="0">
        <references count="2">
          <reference field="4294967294" count="1" selected="0">
            <x v="0"/>
          </reference>
          <reference field="3" count="1" selected="0">
            <x v="14"/>
          </reference>
        </references>
      </pivotArea>
    </chartFormat>
    <chartFormat chart="8" format="13" series="1">
      <pivotArea type="data" outline="0" fieldPosition="0">
        <references count="2">
          <reference field="4294967294" count="1" selected="0">
            <x v="0"/>
          </reference>
          <reference field="3" count="1" selected="0">
            <x v="15"/>
          </reference>
        </references>
      </pivotArea>
    </chartFormat>
    <chartFormat chart="8" format="14" series="1">
      <pivotArea type="data" outline="0" fieldPosition="0">
        <references count="2">
          <reference field="4294967294" count="1" selected="0">
            <x v="0"/>
          </reference>
          <reference field="3" count="1" selected="0">
            <x v="17"/>
          </reference>
        </references>
      </pivotArea>
    </chartFormat>
    <chartFormat chart="6" format="51" series="1">
      <pivotArea type="data" outline="0" fieldPosition="0">
        <references count="2">
          <reference field="4294967294" count="1" selected="0">
            <x v="0"/>
          </reference>
          <reference field="3" count="1" selected="0">
            <x v="17"/>
          </reference>
        </references>
      </pivotArea>
    </chartFormat>
    <chartFormat chart="8" format="15" series="1">
      <pivotArea type="data" outline="0" fieldPosition="0">
        <references count="1">
          <reference field="4294967294" count="1" selected="0">
            <x v="0"/>
          </reference>
        </references>
      </pivotArea>
    </chartFormat>
    <chartFormat chart="8" format="24" series="1">
      <pivotArea type="data" outline="0" fieldPosition="0">
        <references count="2">
          <reference field="4294967294" count="1" selected="0">
            <x v="0"/>
          </reference>
          <reference field="11" count="1" selected="0">
            <x v="0"/>
          </reference>
        </references>
      </pivotArea>
    </chartFormat>
    <chartFormat chart="8" format="25" series="1">
      <pivotArea type="data" outline="0" fieldPosition="0">
        <references count="2">
          <reference field="4294967294" count="1" selected="0">
            <x v="0"/>
          </reference>
          <reference field="11" count="1" selected="0">
            <x v="1"/>
          </reference>
        </references>
      </pivotArea>
    </chartFormat>
    <chartFormat chart="8" format="26" series="1">
      <pivotArea type="data" outline="0" fieldPosition="0">
        <references count="2">
          <reference field="4294967294" count="1" selected="0">
            <x v="0"/>
          </reference>
          <reference field="11" count="1" selected="0">
            <x v="2"/>
          </reference>
        </references>
      </pivotArea>
    </chartFormat>
    <chartFormat chart="8" format="27" series="1">
      <pivotArea type="data" outline="0" fieldPosition="0">
        <references count="2">
          <reference field="4294967294" count="1" selected="0">
            <x v="0"/>
          </reference>
          <reference field="11" count="1" selected="0">
            <x v="3"/>
          </reference>
        </references>
      </pivotArea>
    </chartFormat>
    <chartFormat chart="8" format="28" series="1">
      <pivotArea type="data" outline="0" fieldPosition="0">
        <references count="2">
          <reference field="4294967294" count="1" selected="0">
            <x v="0"/>
          </reference>
          <reference field="11" count="1" selected="0">
            <x v="4"/>
          </reference>
        </references>
      </pivotArea>
    </chartFormat>
    <chartFormat chart="8" format="29" series="1">
      <pivotArea type="data" outline="0" fieldPosition="0">
        <references count="2">
          <reference field="4294967294" count="1" selected="0">
            <x v="0"/>
          </reference>
          <reference field="11" count="1" selected="0">
            <x v="6"/>
          </reference>
        </references>
      </pivotArea>
    </chartFormat>
    <chartFormat chart="12" format="37" series="1">
      <pivotArea type="data" outline="0" fieldPosition="0">
        <references count="2">
          <reference field="4294967294" count="1" selected="0">
            <x v="0"/>
          </reference>
          <reference field="11" count="1" selected="0">
            <x v="0"/>
          </reference>
        </references>
      </pivotArea>
    </chartFormat>
    <chartFormat chart="12" format="38" series="1">
      <pivotArea type="data" outline="0" fieldPosition="0">
        <references count="2">
          <reference field="4294967294" count="1" selected="0">
            <x v="0"/>
          </reference>
          <reference field="11" count="1" selected="0">
            <x v="1"/>
          </reference>
        </references>
      </pivotArea>
    </chartFormat>
    <chartFormat chart="12" format="39" series="1">
      <pivotArea type="data" outline="0" fieldPosition="0">
        <references count="2">
          <reference field="4294967294" count="1" selected="0">
            <x v="0"/>
          </reference>
          <reference field="11" count="1" selected="0">
            <x v="2"/>
          </reference>
        </references>
      </pivotArea>
    </chartFormat>
    <chartFormat chart="12" format="40" series="1">
      <pivotArea type="data" outline="0" fieldPosition="0">
        <references count="2">
          <reference field="4294967294" count="1" selected="0">
            <x v="0"/>
          </reference>
          <reference field="11" count="1" selected="0">
            <x v="3"/>
          </reference>
        </references>
      </pivotArea>
    </chartFormat>
    <chartFormat chart="12" format="41" series="1">
      <pivotArea type="data" outline="0" fieldPosition="0">
        <references count="2">
          <reference field="4294967294" count="1" selected="0">
            <x v="0"/>
          </reference>
          <reference field="11" count="1" selected="0">
            <x v="7"/>
          </reference>
        </references>
      </pivotArea>
    </chartFormat>
    <chartFormat chart="12" format="42" series="1">
      <pivotArea type="data" outline="0" fieldPosition="0">
        <references count="2">
          <reference field="4294967294" count="1" selected="0">
            <x v="0"/>
          </reference>
          <reference field="11" count="1" selected="0">
            <x v="8"/>
          </reference>
        </references>
      </pivotArea>
    </chartFormat>
    <chartFormat chart="8" format="31" series="1">
      <pivotArea type="data" outline="0" fieldPosition="0">
        <references count="2">
          <reference field="4294967294" count="1" selected="0">
            <x v="0"/>
          </reference>
          <reference field="11" count="1" selected="0">
            <x v="7"/>
          </reference>
        </references>
      </pivotArea>
    </chartFormat>
    <chartFormat chart="8" format="32" series="1">
      <pivotArea type="data" outline="0" fieldPosition="0">
        <references count="2">
          <reference field="4294967294" count="1" selected="0">
            <x v="0"/>
          </reference>
          <reference field="11"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BCA5F74E-41FC-9C47-982D-950171A295E5}" name="PivotTable10" cacheId="9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7">
  <location ref="T2:U11" firstHeaderRow="1" firstDataRow="1" firstDataCol="1"/>
  <pivotFields count="20">
    <pivotField showAll="0"/>
    <pivotField dataField="1" showAll="0"/>
    <pivotField axis="axisRow" showAll="0">
      <items count="9">
        <item x="7"/>
        <item x="0"/>
        <item x="1"/>
        <item x="2"/>
        <item x="3"/>
        <item x="4"/>
        <item x="5"/>
        <item x="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9">
    <i>
      <x/>
    </i>
    <i>
      <x v="1"/>
    </i>
    <i>
      <x v="2"/>
    </i>
    <i>
      <x v="3"/>
    </i>
    <i>
      <x v="4"/>
    </i>
    <i>
      <x v="5"/>
    </i>
    <i>
      <x v="6"/>
    </i>
    <i>
      <x v="7"/>
    </i>
    <i t="grand">
      <x/>
    </i>
  </rowItems>
  <colItems count="1">
    <i/>
  </colItems>
  <dataFields count="1">
    <dataField name="Count of Application ID" fld="1" subtotal="count" baseField="0" baseItem="0"/>
  </dataFields>
  <formats count="6">
    <format dxfId="89">
      <pivotArea type="all" dataOnly="0" outline="0" fieldPosition="0"/>
    </format>
    <format dxfId="88">
      <pivotArea outline="0" collapsedLevelsAreSubtotals="1" fieldPosition="0"/>
    </format>
    <format dxfId="87">
      <pivotArea field="2" type="button" dataOnly="0" labelOnly="1" outline="0" axis="axisRow" fieldPosition="0"/>
    </format>
    <format dxfId="86">
      <pivotArea dataOnly="0" labelOnly="1" fieldPosition="0">
        <references count="1">
          <reference field="2" count="0"/>
        </references>
      </pivotArea>
    </format>
    <format dxfId="85">
      <pivotArea dataOnly="0" labelOnly="1" grandRow="1" outline="0" fieldPosition="0"/>
    </format>
    <format dxfId="84">
      <pivotArea dataOnly="0" labelOnly="1" outline="0" axis="axisValues" fieldPosition="0"/>
    </format>
  </formats>
  <chartFormats count="2">
    <chartFormat chart="0" format="0" series="1">
      <pivotArea type="data" outline="0" fieldPosition="0">
        <references count="1">
          <reference field="4294967294" count="1" selected="0">
            <x v="0"/>
          </reference>
        </references>
      </pivotArea>
    </chartFormat>
    <chartFormat chart="6" format="2" series="1">
      <pivotArea type="data" outline="0" fieldPosition="0">
        <references count="1">
          <reference field="4294967294" count="1" selected="0">
            <x v="0"/>
          </reference>
        </references>
      </pivotArea>
    </chartFormat>
  </chart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CD6AFB53-7465-4848-B4D5-94C4D3DB4F78}" name="PivotTable12" cacheId="96"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8">
  <location ref="AE2:AF8" firstHeaderRow="1" firstDataRow="1" firstDataCol="1"/>
  <pivotFields count="19">
    <pivotField showAll="0"/>
    <pivotField showAll="0"/>
    <pivotField showAll="0">
      <items count="19">
        <item x="0"/>
        <item x="1"/>
        <item x="2"/>
        <item x="4"/>
        <item x="3"/>
        <item x="6"/>
        <item x="5"/>
        <item x="7"/>
        <item x="8"/>
        <item x="9"/>
        <item x="10"/>
        <item x="11"/>
        <item x="12"/>
        <item x="13"/>
        <item x="14"/>
        <item x="15"/>
        <item x="16"/>
        <item x="17"/>
        <item t="default"/>
      </items>
    </pivotField>
    <pivotField showAll="0"/>
    <pivotField showAll="0"/>
    <pivotField showAll="0"/>
    <pivotField axis="axisRow" dataField="1" showAll="0" sortType="ascending">
      <items count="9">
        <item x="0"/>
        <item x="4"/>
        <item m="1" x="5"/>
        <item x="1"/>
        <item m="1" x="6"/>
        <item m="1" x="7"/>
        <item x="3"/>
        <item x="2"/>
        <item t="default"/>
      </items>
    </pivotField>
    <pivotField showAll="0"/>
    <pivotField showAll="0"/>
    <pivotField showAll="0"/>
    <pivotField showAll="0"/>
    <pivotField showAll="0"/>
    <pivotField showAll="0"/>
    <pivotField showAll="0"/>
    <pivotField showAll="0"/>
    <pivotField showAll="0"/>
    <pivotField showAll="0">
      <items count="9">
        <item x="1"/>
        <item x="6"/>
        <item x="3"/>
        <item x="0"/>
        <item x="5"/>
        <item x="2"/>
        <item x="4"/>
        <item x="7"/>
        <item t="default"/>
      </items>
    </pivotField>
    <pivotField showAll="0"/>
    <pivotField showAll="0" defaultSubtotal="0">
      <items count="3">
        <item x="0"/>
        <item x="1"/>
        <item x="2"/>
      </items>
    </pivotField>
  </pivotFields>
  <rowFields count="1">
    <field x="6"/>
  </rowFields>
  <rowItems count="6">
    <i>
      <x/>
    </i>
    <i>
      <x v="1"/>
    </i>
    <i>
      <x v="3"/>
    </i>
    <i>
      <x v="6"/>
    </i>
    <i>
      <x v="7"/>
    </i>
    <i t="grand">
      <x/>
    </i>
  </rowItems>
  <colItems count="1">
    <i/>
  </colItems>
  <dataFields count="1">
    <dataField name="Count of Applicant Type" fld="6" subtotal="count" baseField="0" baseItem="0"/>
  </dataFields>
  <formats count="5">
    <format dxfId="94">
      <pivotArea type="all" dataOnly="0" outline="0" fieldPosition="0"/>
    </format>
    <format dxfId="93">
      <pivotArea outline="0" collapsedLevelsAreSubtotals="1" fieldPosition="0"/>
    </format>
    <format dxfId="92">
      <pivotArea field="2" type="button" dataOnly="0" labelOnly="1" outline="0"/>
    </format>
    <format dxfId="91">
      <pivotArea dataOnly="0" labelOnly="1" grandRow="1" outline="0" fieldPosition="0"/>
    </format>
    <format dxfId="90">
      <pivotArea dataOnly="0" labelOnly="1" outline="0" axis="axisValues" fieldPosition="0"/>
    </format>
  </formats>
  <chartFormats count="17">
    <chartFormat chart="3" format="0" series="1">
      <pivotArea type="data" outline="0" fieldPosition="0">
        <references count="1">
          <reference field="4294967294" count="1" selected="0">
            <x v="0"/>
          </reference>
        </references>
      </pivotArea>
    </chartFormat>
    <chartFormat chart="3" format="1">
      <pivotArea type="data" outline="0" fieldPosition="0">
        <references count="2">
          <reference field="4294967294" count="1" selected="0">
            <x v="0"/>
          </reference>
          <reference field="6" count="1" selected="0">
            <x v="0"/>
          </reference>
        </references>
      </pivotArea>
    </chartFormat>
    <chartFormat chart="3" format="2">
      <pivotArea type="data" outline="0" fieldPosition="0">
        <references count="2">
          <reference field="4294967294" count="1" selected="0">
            <x v="0"/>
          </reference>
          <reference field="6" count="1" selected="0">
            <x v="1"/>
          </reference>
        </references>
      </pivotArea>
    </chartFormat>
    <chartFormat chart="3" format="3">
      <pivotArea type="data" outline="0" fieldPosition="0">
        <references count="2">
          <reference field="4294967294" count="1" selected="0">
            <x v="0"/>
          </reference>
          <reference field="6" count="1" selected="0">
            <x v="2"/>
          </reference>
        </references>
      </pivotArea>
    </chartFormat>
    <chartFormat chart="3" format="4">
      <pivotArea type="data" outline="0" fieldPosition="0">
        <references count="2">
          <reference field="4294967294" count="1" selected="0">
            <x v="0"/>
          </reference>
          <reference field="6" count="1" selected="0">
            <x v="3"/>
          </reference>
        </references>
      </pivotArea>
    </chartFormat>
    <chartFormat chart="3" format="5">
      <pivotArea type="data" outline="0" fieldPosition="0">
        <references count="2">
          <reference field="4294967294" count="1" selected="0">
            <x v="0"/>
          </reference>
          <reference field="6" count="1" selected="0">
            <x v="4"/>
          </reference>
        </references>
      </pivotArea>
    </chartFormat>
    <chartFormat chart="3" format="6">
      <pivotArea type="data" outline="0" fieldPosition="0">
        <references count="2">
          <reference field="4294967294" count="1" selected="0">
            <x v="0"/>
          </reference>
          <reference field="6" count="1" selected="0">
            <x v="6"/>
          </reference>
        </references>
      </pivotArea>
    </chartFormat>
    <chartFormat chart="3" format="7">
      <pivotArea type="data" outline="0" fieldPosition="0">
        <references count="2">
          <reference field="4294967294" count="1" selected="0">
            <x v="0"/>
          </reference>
          <reference field="6" count="1" selected="0">
            <x v="7"/>
          </reference>
        </references>
      </pivotArea>
    </chartFormat>
    <chartFormat chart="3" format="8">
      <pivotArea type="data" outline="0" fieldPosition="0">
        <references count="2">
          <reference field="4294967294" count="1" selected="0">
            <x v="0"/>
          </reference>
          <reference field="6" count="1" selected="0">
            <x v="5"/>
          </reference>
        </references>
      </pivotArea>
    </chartFormat>
    <chartFormat chart="7" format="17" series="1">
      <pivotArea type="data" outline="0" fieldPosition="0">
        <references count="1">
          <reference field="4294967294" count="1" selected="0">
            <x v="0"/>
          </reference>
        </references>
      </pivotArea>
    </chartFormat>
    <chartFormat chart="7" format="18">
      <pivotArea type="data" outline="0" fieldPosition="0">
        <references count="2">
          <reference field="4294967294" count="1" selected="0">
            <x v="0"/>
          </reference>
          <reference field="6" count="1" selected="0">
            <x v="0"/>
          </reference>
        </references>
      </pivotArea>
    </chartFormat>
    <chartFormat chart="7" format="19">
      <pivotArea type="data" outline="0" fieldPosition="0">
        <references count="2">
          <reference field="4294967294" count="1" selected="0">
            <x v="0"/>
          </reference>
          <reference field="6" count="1" selected="0">
            <x v="1"/>
          </reference>
        </references>
      </pivotArea>
    </chartFormat>
    <chartFormat chart="7" format="20">
      <pivotArea type="data" outline="0" fieldPosition="0">
        <references count="2">
          <reference field="4294967294" count="1" selected="0">
            <x v="0"/>
          </reference>
          <reference field="6" count="1" selected="0">
            <x v="2"/>
          </reference>
        </references>
      </pivotArea>
    </chartFormat>
    <chartFormat chart="7" format="21">
      <pivotArea type="data" outline="0" fieldPosition="0">
        <references count="2">
          <reference field="4294967294" count="1" selected="0">
            <x v="0"/>
          </reference>
          <reference field="6" count="1" selected="0">
            <x v="3"/>
          </reference>
        </references>
      </pivotArea>
    </chartFormat>
    <chartFormat chart="7" format="22">
      <pivotArea type="data" outline="0" fieldPosition="0">
        <references count="2">
          <reference field="4294967294" count="1" selected="0">
            <x v="0"/>
          </reference>
          <reference field="6" count="1" selected="0">
            <x v="5"/>
          </reference>
        </references>
      </pivotArea>
    </chartFormat>
    <chartFormat chart="7" format="23">
      <pivotArea type="data" outline="0" fieldPosition="0">
        <references count="2">
          <reference field="4294967294" count="1" selected="0">
            <x v="0"/>
          </reference>
          <reference field="6" count="1" selected="0">
            <x v="6"/>
          </reference>
        </references>
      </pivotArea>
    </chartFormat>
    <chartFormat chart="7" format="24">
      <pivotArea type="data" outline="0" fieldPosition="0">
        <references count="2">
          <reference field="4294967294" count="1" selected="0">
            <x v="0"/>
          </reference>
          <reference field="6"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B75CE424-A29E-5B43-85A2-1DB415AD504D}" name="PivotTable7" cacheId="96"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0">
  <location ref="I2:K21" firstHeaderRow="0" firstDataRow="1" firstDataCol="1"/>
  <pivotFields count="19">
    <pivotField showAll="0"/>
    <pivotField showAll="0"/>
    <pivotField axis="axisRow" dataField="1" showAll="0">
      <items count="19">
        <item x="0"/>
        <item x="1"/>
        <item x="2"/>
        <item x="4"/>
        <item x="3"/>
        <item x="6"/>
        <item x="5"/>
        <item x="7"/>
        <item x="8"/>
        <item x="9"/>
        <item x="10"/>
        <item x="11"/>
        <item x="12"/>
        <item x="13"/>
        <item x="14"/>
        <item x="15"/>
        <item x="16"/>
        <item x="1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9">
        <item x="1"/>
        <item x="6"/>
        <item x="3"/>
        <item x="0"/>
        <item x="5"/>
        <item x="2"/>
        <item x="4"/>
        <item x="7"/>
        <item t="default"/>
      </items>
    </pivotField>
    <pivotField dataField="1" showAll="0"/>
    <pivotField showAll="0" defaultSubtotal="0">
      <items count="3">
        <item x="0"/>
        <item x="1"/>
        <item x="2"/>
      </items>
    </pivotField>
  </pivotFields>
  <rowFields count="1">
    <field x="2"/>
  </rowFields>
  <rowItems count="19">
    <i>
      <x/>
    </i>
    <i>
      <x v="1"/>
    </i>
    <i>
      <x v="2"/>
    </i>
    <i>
      <x v="3"/>
    </i>
    <i>
      <x v="4"/>
    </i>
    <i>
      <x v="5"/>
    </i>
    <i>
      <x v="6"/>
    </i>
    <i>
      <x v="7"/>
    </i>
    <i>
      <x v="8"/>
    </i>
    <i>
      <x v="9"/>
    </i>
    <i>
      <x v="10"/>
    </i>
    <i>
      <x v="11"/>
    </i>
    <i>
      <x v="12"/>
    </i>
    <i>
      <x v="13"/>
    </i>
    <i>
      <x v="14"/>
    </i>
    <i>
      <x v="15"/>
    </i>
    <i>
      <x v="16"/>
    </i>
    <i>
      <x v="17"/>
    </i>
    <i t="grand">
      <x/>
    </i>
  </rowItems>
  <colFields count="1">
    <field x="-2"/>
  </colFields>
  <colItems count="2">
    <i>
      <x/>
    </i>
    <i i="1">
      <x v="1"/>
    </i>
  </colItems>
  <dataFields count="2">
    <dataField name="New Genetic Testing Applications" fld="2" subtotal="count" baseField="0" baseItem="0"/>
    <dataField name="Australian Genomics Involved (Applicant or Consultation)" fld="17" baseField="0" baseItem="0"/>
  </dataFields>
  <formats count="6">
    <format dxfId="100">
      <pivotArea type="all" dataOnly="0" outline="0" fieldPosition="0"/>
    </format>
    <format dxfId="99">
      <pivotArea outline="0" collapsedLevelsAreSubtotals="1" fieldPosition="0"/>
    </format>
    <format dxfId="98">
      <pivotArea field="2" type="button" dataOnly="0" labelOnly="1" outline="0" axis="axisRow" fieldPosition="0"/>
    </format>
    <format dxfId="97">
      <pivotArea dataOnly="0" labelOnly="1" fieldPosition="0">
        <references count="1">
          <reference field="2" count="0"/>
        </references>
      </pivotArea>
    </format>
    <format dxfId="96">
      <pivotArea dataOnly="0" labelOnly="1" grandRow="1" outline="0" fieldPosition="0"/>
    </format>
    <format dxfId="95">
      <pivotArea dataOnly="0" labelOnly="1" outline="0" axis="axisValues" fieldPosition="0"/>
    </format>
  </formats>
  <chartFormats count="4">
    <chartFormat chart="1" format="2" series="1">
      <pivotArea type="data" outline="0" fieldPosition="0">
        <references count="1">
          <reference field="4294967294" count="1" selected="0">
            <x v="0"/>
          </reference>
        </references>
      </pivotArea>
    </chartFormat>
    <chartFormat chart="1" format="4" series="1">
      <pivotArea type="data" outline="0" fieldPosition="0">
        <references count="1">
          <reference field="4294967294" count="1" selected="0">
            <x v="1"/>
          </reference>
        </references>
      </pivotArea>
    </chartFormat>
    <chartFormat chart="9" format="7" series="1">
      <pivotArea type="data" outline="0" fieldPosition="0">
        <references count="1">
          <reference field="4294967294" count="1" selected="0">
            <x v="0"/>
          </reference>
        </references>
      </pivotArea>
    </chartFormat>
    <chartFormat chart="9" format="8"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976AF505-D646-C849-9464-5782EE2B729A}" name="PivotTable13" cacheId="9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5">
  <location ref="CS2:CU11" firstHeaderRow="0" firstDataRow="1" firstDataCol="1"/>
  <pivotFields count="20">
    <pivotField showAll="0"/>
    <pivotField showAll="0"/>
    <pivotField axis="axisRow" dataField="1" showAll="0">
      <items count="9">
        <item x="7"/>
        <item x="0"/>
        <item x="1"/>
        <item x="2"/>
        <item x="3"/>
        <item x="4"/>
        <item x="5"/>
        <item x="6"/>
        <item t="default"/>
      </items>
    </pivotField>
    <pivotField showAll="0"/>
    <pivotField showAll="0"/>
    <pivotField showAll="0"/>
    <pivotField showAll="0" sortType="ascending"/>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s>
  <rowFields count="1">
    <field x="2"/>
  </rowFields>
  <rowItems count="9">
    <i>
      <x/>
    </i>
    <i>
      <x v="1"/>
    </i>
    <i>
      <x v="2"/>
    </i>
    <i>
      <x v="3"/>
    </i>
    <i>
      <x v="4"/>
    </i>
    <i>
      <x v="5"/>
    </i>
    <i>
      <x v="6"/>
    </i>
    <i>
      <x v="7"/>
    </i>
    <i t="grand">
      <x/>
    </i>
  </rowItems>
  <colFields count="1">
    <field x="-2"/>
  </colFields>
  <colItems count="2">
    <i>
      <x/>
    </i>
    <i i="1">
      <x v="1"/>
    </i>
  </colItems>
  <dataFields count="2">
    <dataField name="New Genetic-Related Applications" fld="2" subtotal="count" baseField="0" baseItem="0"/>
    <dataField name="Recommended for MBS, PBS, NBS or NHRA" fld="14" baseField="0" baseItem="0"/>
  </dataFields>
  <formats count="5">
    <format dxfId="105">
      <pivotArea type="all" dataOnly="0" outline="0" fieldPosition="0"/>
    </format>
    <format dxfId="104">
      <pivotArea outline="0" collapsedLevelsAreSubtotals="1" fieldPosition="0"/>
    </format>
    <format dxfId="103">
      <pivotArea field="2" type="button" dataOnly="0" labelOnly="1" outline="0" axis="axisRow" fieldPosition="0"/>
    </format>
    <format dxfId="102">
      <pivotArea dataOnly="0" labelOnly="1" grandRow="1" outline="0" fieldPosition="0"/>
    </format>
    <format dxfId="101">
      <pivotArea dataOnly="0" labelOnly="1" outline="0" axis="axisValues" fieldPosition="0"/>
    </format>
  </formats>
  <chartFormats count="4">
    <chartFormat chart="2"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1"/>
          </reference>
        </references>
      </pivotArea>
    </chartFormat>
    <chartFormat chart="4" format="4" series="1">
      <pivotArea type="data" outline="0" fieldPosition="0">
        <references count="1">
          <reference field="4294967294" count="1" selected="0">
            <x v="0"/>
          </reference>
        </references>
      </pivotArea>
    </chartFormat>
    <chartFormat chart="4" format="5" series="1">
      <pivotArea type="data" outline="0" fieldPosition="0">
        <references count="1">
          <reference field="4294967294" count="1" selected="0">
            <x v="1"/>
          </reference>
        </references>
      </pivotArea>
    </chartFormat>
  </chart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ustralian_Genomics__Role" xr10:uid="{15759493-13CD-704F-BC49-9123AA0A5298}" sourceName="Australian Genomics' Role">
  <pivotTables>
    <pivotTable tabId="9" name="PivotTable2"/>
  </pivotTables>
  <data>
    <tabular pivotCacheId="1694408964">
      <items count="8">
        <i x="1" s="1"/>
        <i x="6" s="1"/>
        <i x="3" s="1"/>
        <i x="0"/>
        <i x="5" s="1"/>
        <i x="2" s="1"/>
        <i x="4" s="1"/>
        <i x="7"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stralian Genomics' Role" xr10:uid="{3227AE1E-BFF9-3E43-9C58-899E6D0F98CD}" cache="Slicer_Australian_Genomics__Role" caption="Australian Genomics' Role" style="SlicerStyleLight2" rowHeight="251882"/>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31024A4-9721-BF46-B64A-291E5A4B1FF6}" name="Table1" displayName="Table1" ref="A2:R74" totalsRowShown="0" headerRowDxfId="48" dataDxfId="47" tableBorderDxfId="46">
  <autoFilter ref="A2:R74" xr:uid="{031024A4-9721-BF46-B64A-291E5A4B1FF6}"/>
  <sortState xmlns:xlrd2="http://schemas.microsoft.com/office/spreadsheetml/2017/richdata2" ref="A3:R74">
    <sortCondition ref="B2:B74"/>
  </sortState>
  <tableColumns count="18">
    <tableColumn id="1" xr3:uid="{0F18145A-DD8A-ED4D-A812-432C72E97A9A}" name="Title" dataDxfId="45" dataCellStyle="Hyperlink"/>
    <tableColumn id="2" xr3:uid="{B4D78D21-DC9C-A846-9D2A-FE1E9EA4ED87}" name="Application ID" dataDxfId="44"/>
    <tableColumn id="3" xr3:uid="{EF110608-A1FE-A445-AD0E-5DAB0834A5F9}" name="Year Initiated" dataDxfId="43"/>
    <tableColumn id="10" xr3:uid="{DAB27590-7CD8-4483-975B-C0298BC60789}" name="Year Closed" dataDxfId="42"/>
    <tableColumn id="16" xr3:uid="{0351473B-00D1-D847-84DA-E7464E84BA15}" name="Years Elapsed" dataDxfId="41">
      <calculatedColumnFormula>IF(ISNUMBER(Table1[[#This Row],[Year Closed]]),Table1[[#This Row],[Year Closed]]-Table1[[#This Row],[Year Initiated]],"N/A")</calculatedColumnFormula>
    </tableColumn>
    <tableColumn id="4" xr3:uid="{75A171D5-5A91-A44C-808A-70E82EC422DA}" name="Applicant" dataDxfId="40"/>
    <tableColumn id="12" xr3:uid="{CF9D258D-1BD7-4643-A47A-C510B17C35A4}" name="Applicant Type" dataDxfId="39">
      <calculatedColumnFormula>_xlfn.XLOOKUP(Table1[[#This Row],[Applicant]],'Applicant Types List'!A:A,'Applicant Types List'!B:B,"")</calculatedColumnFormula>
    </tableColumn>
    <tableColumn id="25" xr3:uid="{729F92AA-C282-5640-AB54-1AA19A777D39}" name="New MBS Item Number/s" dataDxfId="38"/>
    <tableColumn id="26" xr3:uid="{4E47ADB3-CC8F-0F43-B604-8353BBB143C9}" name="Amendment to MBS Item Number/s" dataDxfId="37"/>
    <tableColumn id="28" xr3:uid="{0E3383CF-BCAE-B643-B753-55BDC1C89947}" name="Date MBS Changes Effective" dataDxfId="36"/>
    <tableColumn id="6" xr3:uid="{5F22A872-E88C-734F-8AE2-79EEBB21A3D8}" name="Method" dataDxfId="35"/>
    <tableColumn id="7" xr3:uid="{4DFD71E0-2CDF-E04B-B4BF-A8967787A2A4}" name="Outcome" dataDxfId="34"/>
    <tableColumn id="14" xr3:uid="{9ECDCEAE-AAD0-7248-BB11-B2F451C4DD8F}" name="Helper Column" dataDxfId="33">
      <calculatedColumnFormula>IF(OR(Table1[[#This Row],[Outcome]]="Recommended for funding through MBS", Table1[[#This Row],[Outcome]]="Recommended for funding through NHRA",  Table1[[#This Row],[Outcome]]="Recommended for funding through PBS", Table1[[#This Row],[Outcome]]="Recommended for funding through NBS"), 1,0)</calculatedColumnFormula>
    </tableColumn>
    <tableColumn id="13" xr3:uid="{13E6351D-E797-47AC-93B9-BFC473E22EC3}" name="Government Response" dataDxfId="32"/>
    <tableColumn id="11" xr3:uid="{F06ED0EE-45E8-45D9-93B0-12DF3D503C69}" name="Status" dataDxfId="31"/>
    <tableColumn id="8" xr3:uid="{481B8F2B-691B-254C-A346-48638951CB91}" name="Notes" dataDxfId="30"/>
    <tableColumn id="9" xr3:uid="{76E13C17-DF99-E64A-8350-18183D3B20F0}" name="Australian Genomics' Role" dataDxfId="29"/>
    <tableColumn id="15" xr3:uid="{948FBBE3-D746-0C40-9FB6-829D084771A1}" name="AG Helper Column" dataDxfId="28">
      <calculatedColumnFormula>IF(Table1[[#This Row],[Australian Genomics'' Role]]="N/A", 0,1)</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48A495E-97A0-1A4D-B0A2-ED933BB351D9}" name="Table2" displayName="Table2" ref="A2:T23" totalsRowShown="0" headerRowDxfId="27" dataDxfId="26" tableBorderDxfId="25">
  <autoFilter ref="A2:T23" xr:uid="{5BA5AD4E-66BB-B443-BEA5-DE85DB145739}">
    <filterColumn colId="13">
      <filters>
        <filter val="Deferred decision"/>
      </filters>
    </filterColumn>
  </autoFilter>
  <sortState xmlns:xlrd2="http://schemas.microsoft.com/office/spreadsheetml/2017/richdata2" ref="A3:T23">
    <sortCondition ref="B2:B23"/>
  </sortState>
  <tableColumns count="20">
    <tableColumn id="1" xr3:uid="{8B1EC15B-C51F-064C-A0CE-56FBC26523E2}" name="Title" dataDxfId="24" dataCellStyle="Hyperlink"/>
    <tableColumn id="2" xr3:uid="{3CC5B30E-D153-714B-9CD6-C90D90838495}" name="Application ID" dataDxfId="23"/>
    <tableColumn id="3" xr3:uid="{389181AA-DF8D-C348-8336-5BA79E408A6C}" name="Year Initiated" dataDxfId="22"/>
    <tableColumn id="4" xr3:uid="{81B73165-5DDB-AE46-8EE8-4F9A8C899978}" name="Year Closed" dataDxfId="21"/>
    <tableColumn id="17" xr3:uid="{4DADD77A-1A10-0D4E-A984-70AF965EB7F4}" name="Years Elapsed" dataDxfId="20">
      <calculatedColumnFormula>IF(ISNUMBER(Table2[[#This Row],[Year Closed]]),Table2[[#This Row],[Year Closed]]-Table2[[#This Row],[Year Initiated]],"N/A")</calculatedColumnFormula>
    </tableColumn>
    <tableColumn id="5" xr3:uid="{86FDA52E-0B72-274D-89E5-0CD5EFEEC7EC}" name="Applicant" dataDxfId="19"/>
    <tableColumn id="15" xr3:uid="{EED43830-2DA3-C547-88E0-D66294F9EA7B}" name="Applicant Type" dataDxfId="18">
      <calculatedColumnFormula>_xlfn.XLOOKUP(Table2[[#This Row],[Applicant]],'Applicant Types List'!A:A,'Applicant Types List'!B:B,"")</calculatedColumnFormula>
    </tableColumn>
    <tableColumn id="21" xr3:uid="{2E1793AF-D9B1-B944-AB23-FC84943EA417}" name="New MBS Item Number/s" dataDxfId="17"/>
    <tableColumn id="20" xr3:uid="{2AB38E5B-F833-D848-BB7E-130402BDD116}" name="Amendment to MBS Item Number/s" dataDxfId="16"/>
    <tableColumn id="19" xr3:uid="{36C23871-388F-CC45-82CD-F1B4E87A3E12}" name="Date MBS Changes Effective" dataDxfId="15"/>
    <tableColumn id="14" xr3:uid="{1CE8AE30-ED68-C24C-B018-AB4BAAD323C6}" name="Reason for Application" dataDxfId="14"/>
    <tableColumn id="13" xr3:uid="{BA4B7E0E-12B0-254B-AFC2-11C4D32CA505}" name="Medical Service Type" dataDxfId="13"/>
    <tableColumn id="7" xr3:uid="{0E2331A2-BBEB-8C40-A4FA-E6187009E5A8}" name="Method" dataDxfId="12"/>
    <tableColumn id="8" xr3:uid="{80ED6600-57D8-BF4E-B12D-415B91D62246}" name="Outcome" dataDxfId="11"/>
    <tableColumn id="16" xr3:uid="{84844A23-62F4-234F-B4CD-45E5035C97CE}" name="Helper Column" dataDxfId="10">
      <calculatedColumnFormula>IF(OR(Table2[[#This Row],[Outcome]]="Recommended for funding through MBS", Table2[[#This Row],[Outcome]]="Recommended for funding through NHRA",  Table2[[#This Row],[Outcome]]="Recommended for funding through PBS", Table2[[#This Row],[Outcome]]="Recommended for funding through NBS"), 1,0)</calculatedColumnFormula>
    </tableColumn>
    <tableColumn id="9" xr3:uid="{0D21A427-7790-354B-8D6A-3B37B26A2F14}" name="Government Response" dataDxfId="9"/>
    <tableColumn id="10" xr3:uid="{359C879E-1421-FB4B-AEF9-3EA9BBBCFB21}" name="Status" dataDxfId="8"/>
    <tableColumn id="11" xr3:uid="{B1FAF942-DF3F-5B4A-99FE-C7AE98FC2948}" name="Notes" dataDxfId="7"/>
    <tableColumn id="12" xr3:uid="{B799FFC5-4520-AA42-8488-65959CE63690}" name="Australian Genomics' Role" dataDxfId="6"/>
    <tableColumn id="18" xr3:uid="{54E652C6-F13D-D440-BA67-7032A3DDFBEF}" name="AG Helper Column" dataDxfId="5">
      <calculatedColumnFormula>IF(Table2[[#This Row],[Australian Genomics'' Role]]="N/A", 0,1)</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C91DC8B-B0EA-4DC8-9374-657A1D142089}" name="Table4" displayName="Table4" ref="A1:B48" totalsRowShown="0" headerRowDxfId="4" dataDxfId="3">
  <autoFilter ref="A1:B48" xr:uid="{B831D29A-C746-4911-A94B-DE237F35DBEC}"/>
  <sortState xmlns:xlrd2="http://schemas.microsoft.com/office/spreadsheetml/2017/richdata2" ref="A2:B48">
    <sortCondition ref="A1:A48"/>
  </sortState>
  <tableColumns count="2">
    <tableColumn id="1" xr3:uid="{F0BE14C7-5F7F-4309-9EE1-665AEC2331B5}" name="Abbreviation" dataDxfId="2"/>
    <tableColumn id="2" xr3:uid="{E1AEE88D-DA48-4D7C-B1AB-7121F24ECBB5}" name="Meaning" dataDxfId="1"/>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B750C61-C586-40AF-B0F2-185BCC65BB46}" name="Table5" displayName="Table5" ref="A1:A15" totalsRowShown="0" headerRowDxfId="0">
  <autoFilter ref="A1:A15" xr:uid="{32B741B2-9017-44E2-8C71-C080FC53D3B0}"/>
  <sortState xmlns:xlrd2="http://schemas.microsoft.com/office/spreadsheetml/2017/richdata2" ref="A2:A11">
    <sortCondition ref="A2:A11"/>
  </sortState>
  <tableColumns count="1">
    <tableColumn id="1" xr3:uid="{D5FC4167-996B-411D-8491-142A14669D09}" name="Search Terms "/>
  </tableColumns>
  <tableStyleInfo name="TableStyleLight1" showFirstColumn="0" showLastColumn="0" showRowStripes="1" showColumnStripes="0"/>
</table>
</file>

<file path=xl/theme/theme1.xml><?xml version="1.0" encoding="utf-8"?>
<a:theme xmlns:a="http://schemas.openxmlformats.org/drawingml/2006/main" name="Atlas">
  <a:themeElements>
    <a:clrScheme name="Atlas">
      <a:dk1>
        <a:sysClr val="windowText" lastClr="000000"/>
      </a:dk1>
      <a:lt1>
        <a:sysClr val="window" lastClr="FFFFFF"/>
      </a:lt1>
      <a:dk2>
        <a:srgbClr val="454545"/>
      </a:dk2>
      <a:lt2>
        <a:srgbClr val="E0E0E0"/>
      </a:lt2>
      <a:accent1>
        <a:srgbClr val="F81B02"/>
      </a:accent1>
      <a:accent2>
        <a:srgbClr val="FC7715"/>
      </a:accent2>
      <a:accent3>
        <a:srgbClr val="AFBF41"/>
      </a:accent3>
      <a:accent4>
        <a:srgbClr val="50C49F"/>
      </a:accent4>
      <a:accent5>
        <a:srgbClr val="3B95C4"/>
      </a:accent5>
      <a:accent6>
        <a:srgbClr val="B560D4"/>
      </a:accent6>
      <a:hlink>
        <a:srgbClr val="FC5A1A"/>
      </a:hlink>
      <a:folHlink>
        <a:srgbClr val="B49E74"/>
      </a:folHlink>
    </a:clrScheme>
    <a:fontScheme name="Atlas">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Rockwell" panose="02060603020205020403"/>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tlas">
      <a:fillStyleLst>
        <a:solidFill>
          <a:schemeClr val="phClr"/>
        </a:solidFill>
        <a:gradFill rotWithShape="1">
          <a:gsLst>
            <a:gs pos="0">
              <a:schemeClr val="phClr">
                <a:tint val="62000"/>
                <a:alpha val="60000"/>
                <a:satMod val="109000"/>
                <a:lumMod val="110000"/>
              </a:schemeClr>
            </a:gs>
            <a:gs pos="100000">
              <a:schemeClr val="phClr">
                <a:tint val="78000"/>
                <a:alpha val="92000"/>
                <a:satMod val="109000"/>
                <a:lumMod val="100000"/>
              </a:schemeClr>
            </a:gs>
          </a:gsLst>
          <a:lin ang="5400000" scaled="0"/>
        </a:gradFill>
        <a:gradFill rotWithShape="1">
          <a:gsLst>
            <a:gs pos="0">
              <a:schemeClr val="phClr">
                <a:tint val="98000"/>
                <a:satMod val="110000"/>
                <a:lumMod val="104000"/>
              </a:schemeClr>
            </a:gs>
            <a:gs pos="69000">
              <a:schemeClr val="phClr">
                <a:shade val="84000"/>
                <a:satMod val="130000"/>
                <a:lumMod val="92000"/>
              </a:schemeClr>
            </a:gs>
            <a:gs pos="100000">
              <a:schemeClr val="phClr">
                <a:shade val="76000"/>
                <a:satMod val="130000"/>
                <a:lumMod val="88000"/>
              </a:schemeClr>
            </a:gs>
          </a:gsLst>
          <a:lin ang="5400000" scaled="0"/>
        </a:gradFill>
      </a:fillStyleLst>
      <a:lnStyleLst>
        <a:ln w="9525" cap="flat" cmpd="sng" algn="ctr">
          <a:solidFill>
            <a:schemeClr val="phClr">
              <a:shade val="90000"/>
            </a:schemeClr>
          </a:solidFill>
          <a:prstDash val="solid"/>
        </a:ln>
        <a:ln w="15875" cap="flat" cmpd="sng" algn="ctr">
          <a:solidFill>
            <a:schemeClr val="phClr">
              <a:shade val="90000"/>
            </a:schemeClr>
          </a:solidFill>
          <a:prstDash val="solid"/>
        </a:ln>
        <a:ln w="25400" cap="flat" cmpd="sng" algn="ctr">
          <a:solidFill>
            <a:schemeClr val="phClr"/>
          </a:solidFill>
          <a:prstDash val="solid"/>
        </a:ln>
      </a:lnStyleLst>
      <a:effectStyleLst>
        <a:effectStyle>
          <a:effectLst/>
        </a:effectStyle>
        <a:effectStyle>
          <a:effectLst/>
        </a:effectStyle>
        <a:effectStyle>
          <a:effectLst>
            <a:outerShdw blurRad="38100" dist="25400" dir="5400000" rotWithShape="0">
              <a:srgbClr val="000000">
                <a:alpha val="75000"/>
              </a:srgbClr>
            </a:outerShdw>
          </a:effectLst>
          <a:scene3d>
            <a:camera prst="orthographicFront">
              <a:rot lat="0" lon="0" rev="0"/>
            </a:camera>
            <a:lightRig rig="threePt" dir="tl"/>
          </a:scene3d>
          <a:sp3d>
            <a:bevelT w="0" h="0"/>
          </a:sp3d>
        </a:effectStyle>
      </a:effectStyleLst>
      <a:bgFillStyleLst>
        <a:solidFill>
          <a:schemeClr val="phClr"/>
        </a:solidFill>
        <a:solidFill>
          <a:schemeClr val="phClr"/>
        </a:solidFill>
        <a:gradFill rotWithShape="1">
          <a:gsLst>
            <a:gs pos="10000">
              <a:schemeClr val="phClr">
                <a:tint val="94000"/>
                <a:lumMod val="116000"/>
              </a:schemeClr>
            </a:gs>
            <a:gs pos="100000">
              <a:schemeClr val="phClr">
                <a:tint val="98000"/>
                <a:shade val="86000"/>
                <a:satMod val="90000"/>
                <a:lumMod val="88000"/>
              </a:schemeClr>
            </a:gs>
          </a:gsLst>
          <a:path path="circle">
            <a:fillToRect l="50000" t="15000" r="50000" b="169000"/>
          </a:path>
        </a:gradFill>
      </a:bgFillStyleLst>
    </a:fmtScheme>
  </a:themeElements>
  <a:objectDefaults/>
  <a:extraClrSchemeLst/>
  <a:extLst>
    <a:ext uri="{05A4C25C-085E-4340-85A3-A5531E510DB2}">
      <thm15:themeFamily xmlns:thm15="http://schemas.microsoft.com/office/thememl/2012/main" name="Atlas" id="{5156B0E4-0EB1-49FE-A26B-15F6F698AEC6}" vid="{508F7963-D0B5-43F7-BB2C-FCE3009C08EC}"/>
    </a:ext>
  </a:extLst>
</a:theme>
</file>

<file path=xl/theme/themeOverride1.xml><?xml version="1.0" encoding="utf-8"?>
<a:themeOverride xmlns:a="http://schemas.openxmlformats.org/drawingml/2006/main">
  <a:clrScheme name="Theme 2">
    <a:dk1>
      <a:srgbClr val="000000"/>
    </a:dk1>
    <a:lt1>
      <a:srgbClr val="FFFFFF"/>
    </a:lt1>
    <a:dk2>
      <a:srgbClr val="F25A1F"/>
    </a:dk2>
    <a:lt2>
      <a:srgbClr val="E7E6E6"/>
    </a:lt2>
    <a:accent1>
      <a:srgbClr val="1B75BC"/>
    </a:accent1>
    <a:accent2>
      <a:srgbClr val="F49043"/>
    </a:accent2>
    <a:accent3>
      <a:srgbClr val="71C5EE"/>
    </a:accent3>
    <a:accent4>
      <a:srgbClr val="FED09E"/>
    </a:accent4>
    <a:accent5>
      <a:srgbClr val="00A0DB"/>
    </a:accent5>
    <a:accent6>
      <a:srgbClr val="F47920"/>
    </a:accent6>
    <a:hlink>
      <a:srgbClr val="1B75BC"/>
    </a:hlink>
    <a:folHlink>
      <a:srgbClr val="F25A1F"/>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Mincho"/>
      <a:font script="Hang" typeface="맑은 고딕"/>
      <a:font script="Hans" typeface="DengXian"/>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Theme 2">
    <a:dk1>
      <a:srgbClr val="000000"/>
    </a:dk1>
    <a:lt1>
      <a:srgbClr val="FFFFFF"/>
    </a:lt1>
    <a:dk2>
      <a:srgbClr val="F25A1F"/>
    </a:dk2>
    <a:lt2>
      <a:srgbClr val="E7E6E6"/>
    </a:lt2>
    <a:accent1>
      <a:srgbClr val="1B75BC"/>
    </a:accent1>
    <a:accent2>
      <a:srgbClr val="F49043"/>
    </a:accent2>
    <a:accent3>
      <a:srgbClr val="71C5EE"/>
    </a:accent3>
    <a:accent4>
      <a:srgbClr val="FED09E"/>
    </a:accent4>
    <a:accent5>
      <a:srgbClr val="00A0DB"/>
    </a:accent5>
    <a:accent6>
      <a:srgbClr val="F47920"/>
    </a:accent6>
    <a:hlink>
      <a:srgbClr val="1B75BC"/>
    </a:hlink>
    <a:folHlink>
      <a:srgbClr val="F25A1F"/>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Mincho"/>
      <a:font script="Hang" typeface="맑은 고딕"/>
      <a:font script="Hans" typeface="DengXian"/>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Atlas">
    <a:dk1>
      <a:sysClr val="windowText" lastClr="000000"/>
    </a:dk1>
    <a:lt1>
      <a:sysClr val="window" lastClr="FFFFFF"/>
    </a:lt1>
    <a:dk2>
      <a:srgbClr val="454545"/>
    </a:dk2>
    <a:lt2>
      <a:srgbClr val="E0E0E0"/>
    </a:lt2>
    <a:accent1>
      <a:srgbClr val="F81B02"/>
    </a:accent1>
    <a:accent2>
      <a:srgbClr val="FC7715"/>
    </a:accent2>
    <a:accent3>
      <a:srgbClr val="AFBF41"/>
    </a:accent3>
    <a:accent4>
      <a:srgbClr val="50C49F"/>
    </a:accent4>
    <a:accent5>
      <a:srgbClr val="3B95C4"/>
    </a:accent5>
    <a:accent6>
      <a:srgbClr val="B560D4"/>
    </a:accent6>
    <a:hlink>
      <a:srgbClr val="FC5A1A"/>
    </a:hlink>
    <a:folHlink>
      <a:srgbClr val="B49E74"/>
    </a:folHlink>
  </a:clrScheme>
  <a:fontScheme name="Atlas">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Rockwell" panose="02060603020205020403"/>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tlas">
    <a:fillStyleLst>
      <a:solidFill>
        <a:schemeClr val="phClr"/>
      </a:solidFill>
      <a:gradFill rotWithShape="1">
        <a:gsLst>
          <a:gs pos="0">
            <a:schemeClr val="phClr">
              <a:tint val="62000"/>
              <a:alpha val="60000"/>
              <a:satMod val="109000"/>
              <a:lumMod val="110000"/>
            </a:schemeClr>
          </a:gs>
          <a:gs pos="100000">
            <a:schemeClr val="phClr">
              <a:tint val="78000"/>
              <a:alpha val="92000"/>
              <a:satMod val="109000"/>
              <a:lumMod val="100000"/>
            </a:schemeClr>
          </a:gs>
        </a:gsLst>
        <a:lin ang="5400000" scaled="0"/>
      </a:gradFill>
      <a:gradFill rotWithShape="1">
        <a:gsLst>
          <a:gs pos="0">
            <a:schemeClr val="phClr">
              <a:tint val="98000"/>
              <a:satMod val="110000"/>
              <a:lumMod val="104000"/>
            </a:schemeClr>
          </a:gs>
          <a:gs pos="69000">
            <a:schemeClr val="phClr">
              <a:shade val="84000"/>
              <a:satMod val="130000"/>
              <a:lumMod val="92000"/>
            </a:schemeClr>
          </a:gs>
          <a:gs pos="100000">
            <a:schemeClr val="phClr">
              <a:shade val="76000"/>
              <a:satMod val="130000"/>
              <a:lumMod val="88000"/>
            </a:schemeClr>
          </a:gs>
        </a:gsLst>
        <a:lin ang="5400000" scaled="0"/>
      </a:gradFill>
    </a:fillStyleLst>
    <a:lnStyleLst>
      <a:ln w="9525" cap="flat" cmpd="sng" algn="ctr">
        <a:solidFill>
          <a:schemeClr val="phClr">
            <a:shade val="90000"/>
          </a:schemeClr>
        </a:solidFill>
        <a:prstDash val="solid"/>
      </a:ln>
      <a:ln w="15875" cap="flat" cmpd="sng" algn="ctr">
        <a:solidFill>
          <a:schemeClr val="phClr">
            <a:shade val="90000"/>
          </a:schemeClr>
        </a:solidFill>
        <a:prstDash val="solid"/>
      </a:ln>
      <a:ln w="25400" cap="flat" cmpd="sng" algn="ctr">
        <a:solidFill>
          <a:schemeClr val="phClr"/>
        </a:solidFill>
        <a:prstDash val="solid"/>
      </a:ln>
    </a:lnStyleLst>
    <a:effectStyleLst>
      <a:effectStyle>
        <a:effectLst/>
      </a:effectStyle>
      <a:effectStyle>
        <a:effectLst/>
      </a:effectStyle>
      <a:effectStyle>
        <a:effectLst>
          <a:outerShdw blurRad="38100" dist="25400" dir="5400000" rotWithShape="0">
            <a:srgbClr val="000000">
              <a:alpha val="75000"/>
            </a:srgbClr>
          </a:outerShdw>
        </a:effectLst>
        <a:scene3d>
          <a:camera prst="orthographicFront">
            <a:rot lat="0" lon="0" rev="0"/>
          </a:camera>
          <a:lightRig rig="threePt" dir="tl"/>
        </a:scene3d>
        <a:sp3d>
          <a:bevelT w="0" h="0"/>
        </a:sp3d>
      </a:effectStyle>
    </a:effectStyleLst>
    <a:bgFillStyleLst>
      <a:solidFill>
        <a:schemeClr val="phClr"/>
      </a:solidFill>
      <a:solidFill>
        <a:schemeClr val="phClr"/>
      </a:solidFill>
      <a:gradFill rotWithShape="1">
        <a:gsLst>
          <a:gs pos="10000">
            <a:schemeClr val="phClr">
              <a:tint val="94000"/>
              <a:lumMod val="116000"/>
            </a:schemeClr>
          </a:gs>
          <a:gs pos="100000">
            <a:schemeClr val="phClr">
              <a:tint val="98000"/>
              <a:shade val="86000"/>
              <a:satMod val="90000"/>
              <a:lumMod val="88000"/>
            </a:schemeClr>
          </a:gs>
        </a:gsLst>
        <a:path path="circle">
          <a:fillToRect l="50000" t="15000" r="50000" b="169000"/>
        </a:path>
      </a:gradFill>
    </a:bgFillStyleLst>
  </a:fmtScheme>
</a:themeOverride>
</file>

<file path=xl/theme/themeOverride4.xml><?xml version="1.0" encoding="utf-8"?>
<a:themeOverride xmlns:a="http://schemas.openxmlformats.org/drawingml/2006/main">
  <a:clrScheme name="Theme 2">
    <a:dk1>
      <a:srgbClr val="000000"/>
    </a:dk1>
    <a:lt1>
      <a:srgbClr val="FFFFFF"/>
    </a:lt1>
    <a:dk2>
      <a:srgbClr val="F25A1F"/>
    </a:dk2>
    <a:lt2>
      <a:srgbClr val="E7E6E6"/>
    </a:lt2>
    <a:accent1>
      <a:srgbClr val="1B75BC"/>
    </a:accent1>
    <a:accent2>
      <a:srgbClr val="F49043"/>
    </a:accent2>
    <a:accent3>
      <a:srgbClr val="71C5EE"/>
    </a:accent3>
    <a:accent4>
      <a:srgbClr val="FED09E"/>
    </a:accent4>
    <a:accent5>
      <a:srgbClr val="00A0DB"/>
    </a:accent5>
    <a:accent6>
      <a:srgbClr val="F47920"/>
    </a:accent6>
    <a:hlink>
      <a:srgbClr val="1B75BC"/>
    </a:hlink>
    <a:folHlink>
      <a:srgbClr val="F25A1F"/>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Mincho"/>
      <a:font script="Hang" typeface="맑은 고딕"/>
      <a:font script="Hans" typeface="DengXian"/>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Theme 2">
    <a:dk1>
      <a:srgbClr val="000000"/>
    </a:dk1>
    <a:lt1>
      <a:srgbClr val="FFFFFF"/>
    </a:lt1>
    <a:dk2>
      <a:srgbClr val="F25A1F"/>
    </a:dk2>
    <a:lt2>
      <a:srgbClr val="E7E6E6"/>
    </a:lt2>
    <a:accent1>
      <a:srgbClr val="1B75BC"/>
    </a:accent1>
    <a:accent2>
      <a:srgbClr val="F49043"/>
    </a:accent2>
    <a:accent3>
      <a:srgbClr val="71C5EE"/>
    </a:accent3>
    <a:accent4>
      <a:srgbClr val="FED09E"/>
    </a:accent4>
    <a:accent5>
      <a:srgbClr val="00A0DB"/>
    </a:accent5>
    <a:accent6>
      <a:srgbClr val="F47920"/>
    </a:accent6>
    <a:hlink>
      <a:srgbClr val="1B75BC"/>
    </a:hlink>
    <a:folHlink>
      <a:srgbClr val="F25A1F"/>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Mincho"/>
      <a:font script="Hang" typeface="맑은 고딕"/>
      <a:font script="Hans" typeface="DengXian"/>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Atlas">
    <a:dk1>
      <a:sysClr val="windowText" lastClr="000000"/>
    </a:dk1>
    <a:lt1>
      <a:sysClr val="window" lastClr="FFFFFF"/>
    </a:lt1>
    <a:dk2>
      <a:srgbClr val="454545"/>
    </a:dk2>
    <a:lt2>
      <a:srgbClr val="E0E0E0"/>
    </a:lt2>
    <a:accent1>
      <a:srgbClr val="F81B02"/>
    </a:accent1>
    <a:accent2>
      <a:srgbClr val="FC7715"/>
    </a:accent2>
    <a:accent3>
      <a:srgbClr val="AFBF41"/>
    </a:accent3>
    <a:accent4>
      <a:srgbClr val="50C49F"/>
    </a:accent4>
    <a:accent5>
      <a:srgbClr val="3B95C4"/>
    </a:accent5>
    <a:accent6>
      <a:srgbClr val="B560D4"/>
    </a:accent6>
    <a:hlink>
      <a:srgbClr val="FC5A1A"/>
    </a:hlink>
    <a:folHlink>
      <a:srgbClr val="B49E74"/>
    </a:folHlink>
  </a:clrScheme>
  <a:fontScheme name="Atlas">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Rockwell" panose="02060603020205020403"/>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tlas">
    <a:fillStyleLst>
      <a:solidFill>
        <a:schemeClr val="phClr"/>
      </a:solidFill>
      <a:gradFill rotWithShape="1">
        <a:gsLst>
          <a:gs pos="0">
            <a:schemeClr val="phClr">
              <a:tint val="62000"/>
              <a:alpha val="60000"/>
              <a:satMod val="109000"/>
              <a:lumMod val="110000"/>
            </a:schemeClr>
          </a:gs>
          <a:gs pos="100000">
            <a:schemeClr val="phClr">
              <a:tint val="78000"/>
              <a:alpha val="92000"/>
              <a:satMod val="109000"/>
              <a:lumMod val="100000"/>
            </a:schemeClr>
          </a:gs>
        </a:gsLst>
        <a:lin ang="5400000" scaled="0"/>
      </a:gradFill>
      <a:gradFill rotWithShape="1">
        <a:gsLst>
          <a:gs pos="0">
            <a:schemeClr val="phClr">
              <a:tint val="98000"/>
              <a:satMod val="110000"/>
              <a:lumMod val="104000"/>
            </a:schemeClr>
          </a:gs>
          <a:gs pos="69000">
            <a:schemeClr val="phClr">
              <a:shade val="84000"/>
              <a:satMod val="130000"/>
              <a:lumMod val="92000"/>
            </a:schemeClr>
          </a:gs>
          <a:gs pos="100000">
            <a:schemeClr val="phClr">
              <a:shade val="76000"/>
              <a:satMod val="130000"/>
              <a:lumMod val="88000"/>
            </a:schemeClr>
          </a:gs>
        </a:gsLst>
        <a:lin ang="5400000" scaled="0"/>
      </a:gradFill>
    </a:fillStyleLst>
    <a:lnStyleLst>
      <a:ln w="9525" cap="flat" cmpd="sng" algn="ctr">
        <a:solidFill>
          <a:schemeClr val="phClr">
            <a:shade val="90000"/>
          </a:schemeClr>
        </a:solidFill>
        <a:prstDash val="solid"/>
      </a:ln>
      <a:ln w="15875" cap="flat" cmpd="sng" algn="ctr">
        <a:solidFill>
          <a:schemeClr val="phClr">
            <a:shade val="90000"/>
          </a:schemeClr>
        </a:solidFill>
        <a:prstDash val="solid"/>
      </a:ln>
      <a:ln w="25400" cap="flat" cmpd="sng" algn="ctr">
        <a:solidFill>
          <a:schemeClr val="phClr"/>
        </a:solidFill>
        <a:prstDash val="solid"/>
      </a:ln>
    </a:lnStyleLst>
    <a:effectStyleLst>
      <a:effectStyle>
        <a:effectLst/>
      </a:effectStyle>
      <a:effectStyle>
        <a:effectLst/>
      </a:effectStyle>
      <a:effectStyle>
        <a:effectLst>
          <a:outerShdw blurRad="38100" dist="25400" dir="5400000" rotWithShape="0">
            <a:srgbClr val="000000">
              <a:alpha val="75000"/>
            </a:srgbClr>
          </a:outerShdw>
        </a:effectLst>
        <a:scene3d>
          <a:camera prst="orthographicFront">
            <a:rot lat="0" lon="0" rev="0"/>
          </a:camera>
          <a:lightRig rig="threePt" dir="tl"/>
        </a:scene3d>
        <a:sp3d>
          <a:bevelT w="0" h="0"/>
        </a:sp3d>
      </a:effectStyle>
    </a:effectStyleLst>
    <a:bgFillStyleLst>
      <a:solidFill>
        <a:schemeClr val="phClr"/>
      </a:solidFill>
      <a:solidFill>
        <a:schemeClr val="phClr"/>
      </a:solidFill>
      <a:gradFill rotWithShape="1">
        <a:gsLst>
          <a:gs pos="10000">
            <a:schemeClr val="phClr">
              <a:tint val="94000"/>
              <a:lumMod val="116000"/>
            </a:schemeClr>
          </a:gs>
          <a:gs pos="100000">
            <a:schemeClr val="phClr">
              <a:tint val="98000"/>
              <a:shade val="86000"/>
              <a:satMod val="90000"/>
              <a:lumMod val="88000"/>
            </a:schemeClr>
          </a:gs>
        </a:gsLst>
        <a:path path="circle">
          <a:fillToRect l="50000" t="15000" r="50000" b="169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microsoft.com/office/2007/relationships/slicer" Target="../slicers/slicer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drawing" Target="../drawings/drawing1.xml"/><Relationship Id="rId5" Type="http://schemas.openxmlformats.org/officeDocument/2006/relationships/pivotTable" Target="../pivotTables/pivotTable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6" Type="http://schemas.openxmlformats.org/officeDocument/2006/relationships/hyperlink" Target="http://www.msac.gov.au/internet/msac/publishing.nsf/Content/1495-public" TargetMode="External"/><Relationship Id="rId21" Type="http://schemas.openxmlformats.org/officeDocument/2006/relationships/hyperlink" Target="http://www.msac.gov.au/internet/msac/publishing.nsf/Content/1573-public" TargetMode="External"/><Relationship Id="rId42" Type="http://schemas.openxmlformats.org/officeDocument/2006/relationships/hyperlink" Target="http://www.msac.gov.au/internet/msac/publishing.nsf/Content/1172.1-public" TargetMode="External"/><Relationship Id="rId47" Type="http://schemas.openxmlformats.org/officeDocument/2006/relationships/hyperlink" Target="http://www.msac.gov.au/internet/msac/publishing.nsf/Content/1507.1-public" TargetMode="External"/><Relationship Id="rId63" Type="http://schemas.openxmlformats.org/officeDocument/2006/relationships/hyperlink" Target="http://msac.gov.au/internet/msac/publishing.nsf/Content/1760-public" TargetMode="External"/><Relationship Id="rId68" Type="http://schemas.openxmlformats.org/officeDocument/2006/relationships/hyperlink" Target="http://www.msac.gov.au/internet/msac/publishing.nsf/Content/1452-public" TargetMode="External"/><Relationship Id="rId2" Type="http://schemas.openxmlformats.org/officeDocument/2006/relationships/hyperlink" Target="http://www.msac.gov.au/internet/msac/publishing.nsf/Content/1151-public" TargetMode="External"/><Relationship Id="rId16" Type="http://schemas.openxmlformats.org/officeDocument/2006/relationships/hyperlink" Target="http://www.msac.gov.au/internet/msac/publishing.nsf/Content/F6C5F35C618BE08CCA25801000123B22/$File/PvA%20PSD%201152%20-%20Genetic%20testing%20for%20RET%20mutations.pdf" TargetMode="External"/><Relationship Id="rId29" Type="http://schemas.openxmlformats.org/officeDocument/2006/relationships/hyperlink" Target="http://www.msac.gov.au/internet/msac/publishing.nsf/Content/1528-public" TargetMode="External"/><Relationship Id="rId11" Type="http://schemas.openxmlformats.org/officeDocument/2006/relationships/hyperlink" Target="http://www.msac.gov.au/internet/msac/publishing.nsf/Content/1504-public" TargetMode="External"/><Relationship Id="rId24" Type="http://schemas.openxmlformats.org/officeDocument/2006/relationships/hyperlink" Target="http://www.msac.gov.au/internet/msac/publishing.nsf/Content/1454-Public" TargetMode="External"/><Relationship Id="rId32" Type="http://schemas.openxmlformats.org/officeDocument/2006/relationships/hyperlink" Target="http://www.msac.gov.au/internet/msac/publishing.nsf/Content/1533-public" TargetMode="External"/><Relationship Id="rId37" Type="http://schemas.openxmlformats.org/officeDocument/2006/relationships/hyperlink" Target="http://www.msac.gov.au/internet/msac/publishing.nsf/Content/1707-public" TargetMode="External"/><Relationship Id="rId40" Type="http://schemas.openxmlformats.org/officeDocument/2006/relationships/hyperlink" Target="http://www.msac.gov.au/internet/msac/publishing.nsf/Content/1669-public" TargetMode="External"/><Relationship Id="rId45" Type="http://schemas.openxmlformats.org/officeDocument/2006/relationships/hyperlink" Target="http://www.msac.gov.au/internet/msac/publishing.nsf/Content/1380-public" TargetMode="External"/><Relationship Id="rId53" Type="http://schemas.openxmlformats.org/officeDocument/2006/relationships/hyperlink" Target="http://www.msac.gov.au/internet/msac/publishing.nsf/Content/1671-public" TargetMode="External"/><Relationship Id="rId58" Type="http://schemas.openxmlformats.org/officeDocument/2006/relationships/hyperlink" Target="http://www.msac.gov.au/internet/msac/publishing.nsf/Content/1750-public" TargetMode="External"/><Relationship Id="rId66" Type="http://schemas.openxmlformats.org/officeDocument/2006/relationships/hyperlink" Target="http://www.msac.gov.au/internet/msac/publishing.nsf/Content/1574-public" TargetMode="External"/><Relationship Id="rId74" Type="http://schemas.openxmlformats.org/officeDocument/2006/relationships/hyperlink" Target="http://www.msac.gov.au/internet/msac/publishing.nsf/Content/1585-public" TargetMode="External"/><Relationship Id="rId5" Type="http://schemas.openxmlformats.org/officeDocument/2006/relationships/hyperlink" Target="http://www.msac.gov.au/internet/msac/publishing.nsf/Content/1165.1-public" TargetMode="External"/><Relationship Id="rId61" Type="http://schemas.openxmlformats.org/officeDocument/2006/relationships/hyperlink" Target="http://msac.gov.au/internet/msac/publishing.nsf/Content/1674-public" TargetMode="External"/><Relationship Id="rId19" Type="http://schemas.openxmlformats.org/officeDocument/2006/relationships/hyperlink" Target="http://www.msac.gov.au/internet/msac/publishing.nsf/Content/1684-public" TargetMode="External"/><Relationship Id="rId14" Type="http://schemas.openxmlformats.org/officeDocument/2006/relationships/hyperlink" Target="http://www.msac.gov.au/internet/msac/publishing.nsf/Content/1599-public" TargetMode="External"/><Relationship Id="rId22" Type="http://schemas.openxmlformats.org/officeDocument/2006/relationships/hyperlink" Target="http://www.msac.gov.au/internet/msac/publishing.nsf/Content/1342-public" TargetMode="External"/><Relationship Id="rId27" Type="http://schemas.openxmlformats.org/officeDocument/2006/relationships/hyperlink" Target="http://www.msac.gov.au/internet/msac/publishing.nsf/Content/1526-public" TargetMode="External"/><Relationship Id="rId30" Type="http://schemas.openxmlformats.org/officeDocument/2006/relationships/hyperlink" Target="http://www.msac.gov.au/internet/msac/publishing.nsf/Content/1538-public" TargetMode="External"/><Relationship Id="rId35" Type="http://schemas.openxmlformats.org/officeDocument/2006/relationships/hyperlink" Target="http://www.msac.gov.au/internet/msac/publishing.nsf/Content/1618-public" TargetMode="External"/><Relationship Id="rId43" Type="http://schemas.openxmlformats.org/officeDocument/2006/relationships/hyperlink" Target="http://www.msac.gov.au/internet/msac/publishing.nsf/Content/1318-public" TargetMode="External"/><Relationship Id="rId48" Type="http://schemas.openxmlformats.org/officeDocument/2006/relationships/hyperlink" Target="http://www.msac.gov.au/internet/msac/publishing.nsf/Content/1543-public" TargetMode="External"/><Relationship Id="rId56" Type="http://schemas.openxmlformats.org/officeDocument/2006/relationships/hyperlink" Target="http://www.msac.gov.au/internet/msac/publishing.nsf/Content/1408.1-public" TargetMode="External"/><Relationship Id="rId64" Type="http://schemas.openxmlformats.org/officeDocument/2006/relationships/hyperlink" Target="http://www.msac.gov.au/internet/msac/publishing.nsf/Content/1067-public" TargetMode="External"/><Relationship Id="rId69" Type="http://schemas.openxmlformats.org/officeDocument/2006/relationships/hyperlink" Target="http://www.msac.gov.au/internet/msac/publishing.nsf/Content/1508-public" TargetMode="External"/><Relationship Id="rId8" Type="http://schemas.openxmlformats.org/officeDocument/2006/relationships/hyperlink" Target="http://www.msac.gov.au/internet/msac/publishing.nsf/Content/1449-Public" TargetMode="External"/><Relationship Id="rId51" Type="http://schemas.openxmlformats.org/officeDocument/2006/relationships/hyperlink" Target="http://www.msac.gov.au/internet/msac/publishing.nsf/Content/1161-public" TargetMode="External"/><Relationship Id="rId72" Type="http://schemas.openxmlformats.org/officeDocument/2006/relationships/hyperlink" Target="http://www.msac.gov.au/internet/msac/publishing.nsf/Content/1783-public" TargetMode="External"/><Relationship Id="rId3" Type="http://schemas.openxmlformats.org/officeDocument/2006/relationships/hyperlink" Target="http://www.msac.gov.au/internet/msac/publishing.nsf/Content/1035-public" TargetMode="External"/><Relationship Id="rId12" Type="http://schemas.openxmlformats.org/officeDocument/2006/relationships/hyperlink" Target="http://www.msac.gov.au/internet/msac/publishing.nsf/Content/1534-public" TargetMode="External"/><Relationship Id="rId17" Type="http://schemas.openxmlformats.org/officeDocument/2006/relationships/hyperlink" Target="http://www.msac.gov.au/internet/msac/publishing.nsf/Content/3474C4A5A7E262E5CA25801000123B1A/$File/1153%20-%20PvA%20PSD%20-%20November%202017.pdf" TargetMode="External"/><Relationship Id="rId25" Type="http://schemas.openxmlformats.org/officeDocument/2006/relationships/hyperlink" Target="http://www.msac.gov.au/internet/msac/publishing.nsf/Content/1473-public" TargetMode="External"/><Relationship Id="rId33" Type="http://schemas.openxmlformats.org/officeDocument/2006/relationships/hyperlink" Target="http://www.msac.gov.au/internet/msac/publishing.nsf/Content/1544-public" TargetMode="External"/><Relationship Id="rId38" Type="http://schemas.openxmlformats.org/officeDocument/2006/relationships/hyperlink" Target="http://www.msac.gov.au/internet/msac/publishing.nsf/Content/1709-public" TargetMode="External"/><Relationship Id="rId46" Type="http://schemas.openxmlformats.org/officeDocument/2006/relationships/hyperlink" Target="http://www.msac.gov.au/internet/msac/publishing.nsf/Content/1407-public" TargetMode="External"/><Relationship Id="rId59" Type="http://schemas.openxmlformats.org/officeDocument/2006/relationships/hyperlink" Target="https://www1.health.gov.au/internet/msac/publishing.nsf/Content/1765-public" TargetMode="External"/><Relationship Id="rId67" Type="http://schemas.openxmlformats.org/officeDocument/2006/relationships/hyperlink" Target="http://www.msac.gov.au/internet/msac/publishing.nsf/Content/1628-public" TargetMode="External"/><Relationship Id="rId20" Type="http://schemas.openxmlformats.org/officeDocument/2006/relationships/hyperlink" Target="http://www.msac.gov.au/internet/msac/publishing.nsf/Content/1634-public" TargetMode="External"/><Relationship Id="rId41" Type="http://schemas.openxmlformats.org/officeDocument/2006/relationships/hyperlink" Target="http://www.msac.gov.au/internet/msac/publishing.nsf/Content/1637-public" TargetMode="External"/><Relationship Id="rId54" Type="http://schemas.openxmlformats.org/officeDocument/2006/relationships/hyperlink" Target="http://www.msac.gov.au/internet/msac/publishing.nsf/Content/1721-public" TargetMode="External"/><Relationship Id="rId62" Type="http://schemas.openxmlformats.org/officeDocument/2006/relationships/hyperlink" Target="http://msac.gov.au/internet/msac/publishing.nsf/Content/1726-public" TargetMode="External"/><Relationship Id="rId70" Type="http://schemas.openxmlformats.org/officeDocument/2006/relationships/hyperlink" Target="http://www.msac.gov.au/internet/msac/publishing.nsf/Content/1766-public" TargetMode="External"/><Relationship Id="rId75" Type="http://schemas.openxmlformats.org/officeDocument/2006/relationships/printerSettings" Target="../printerSettings/printerSettings1.bin"/><Relationship Id="rId1" Type="http://schemas.openxmlformats.org/officeDocument/2006/relationships/hyperlink" Target="http://www.msac.gov.au/internet/msac/publishing.nsf/Content/1152-public" TargetMode="External"/><Relationship Id="rId6" Type="http://schemas.openxmlformats.org/officeDocument/2006/relationships/hyperlink" Target="http://www.msac.gov.au/internet/msac/publishing.nsf/Content/1222-public" TargetMode="External"/><Relationship Id="rId15" Type="http://schemas.openxmlformats.org/officeDocument/2006/relationships/hyperlink" Target="http://www.msac.gov.au/internet/msac/publishing.nsf/Content/1600-public" TargetMode="External"/><Relationship Id="rId23" Type="http://schemas.openxmlformats.org/officeDocument/2006/relationships/hyperlink" Target="http://www.msac.gov.au/internet/msac/publishing.nsf/Content/1376.1-public" TargetMode="External"/><Relationship Id="rId28" Type="http://schemas.openxmlformats.org/officeDocument/2006/relationships/hyperlink" Target="http://www.msac.gov.au/internet/msac/publishing.nsf/Content/1527-public" TargetMode="External"/><Relationship Id="rId36" Type="http://schemas.openxmlformats.org/officeDocument/2006/relationships/hyperlink" Target="http://www.msac.gov.au/internet/msac/publishing.nsf/Content/1619-public" TargetMode="External"/><Relationship Id="rId49" Type="http://schemas.openxmlformats.org/officeDocument/2006/relationships/hyperlink" Target="http://www.msac.gov.au/internet/msac/publishing.nsf/Content/1568-public" TargetMode="External"/><Relationship Id="rId57" Type="http://schemas.openxmlformats.org/officeDocument/2006/relationships/hyperlink" Target="http://www.msac.gov.au/internet/msac/publishing.nsf/Content/1585-public" TargetMode="External"/><Relationship Id="rId10" Type="http://schemas.openxmlformats.org/officeDocument/2006/relationships/hyperlink" Target="http://www.msac.gov.au/internet/msac/publishing.nsf/Content/1532-Public" TargetMode="External"/><Relationship Id="rId31" Type="http://schemas.openxmlformats.org/officeDocument/2006/relationships/hyperlink" Target="http://www.msac.gov.au/internet/msac/publishing.nsf/Content/1554-public" TargetMode="External"/><Relationship Id="rId44" Type="http://schemas.openxmlformats.org/officeDocument/2006/relationships/hyperlink" Target="http://www.msac.gov.au/internet/msac/publishing.nsf/Content/1363-public" TargetMode="External"/><Relationship Id="rId52" Type="http://schemas.openxmlformats.org/officeDocument/2006/relationships/hyperlink" Target="http://www.msac.gov.au/internet/msac/publishing.nsf/Content/1660-public" TargetMode="External"/><Relationship Id="rId60" Type="http://schemas.openxmlformats.org/officeDocument/2006/relationships/hyperlink" Target="http://www.msac.gov.au/internet/msac/publishing.nsf/Content/1658.1-public" TargetMode="External"/><Relationship Id="rId65" Type="http://schemas.openxmlformats.org/officeDocument/2006/relationships/hyperlink" Target="http://www.msac.gov.au/internet/msac/publishing.nsf/Content/1127-public" TargetMode="External"/><Relationship Id="rId73" Type="http://schemas.openxmlformats.org/officeDocument/2006/relationships/hyperlink" Target="http://www.msac.gov.au/internet/msac/publishing.nsf/Content/1531-Public" TargetMode="External"/><Relationship Id="rId4" Type="http://schemas.openxmlformats.org/officeDocument/2006/relationships/hyperlink" Target="http://www.msac.gov.au/internet/msac/publishing.nsf/Content/1153-public" TargetMode="External"/><Relationship Id="rId9" Type="http://schemas.openxmlformats.org/officeDocument/2006/relationships/hyperlink" Target="http://www.msac.gov.au/internet/msac/publishing.nsf/Content/1476-public" TargetMode="External"/><Relationship Id="rId13" Type="http://schemas.openxmlformats.org/officeDocument/2006/relationships/hyperlink" Target="http://www.msac.gov.au/internet/msac/publishing.nsf/Content/1598-public" TargetMode="External"/><Relationship Id="rId18" Type="http://schemas.openxmlformats.org/officeDocument/2006/relationships/hyperlink" Target="http://www.msac.gov.au/internet/msac/publishing.nsf/Content/1680-public" TargetMode="External"/><Relationship Id="rId39" Type="http://schemas.openxmlformats.org/officeDocument/2006/relationships/hyperlink" Target="http://www.msac.gov.au/internet/msac/publishing.nsf/Content/1675-public" TargetMode="External"/><Relationship Id="rId34" Type="http://schemas.openxmlformats.org/officeDocument/2006/relationships/hyperlink" Target="http://www.msac.gov.au/internet/msac/publishing.nsf/Content/1602.1-public" TargetMode="External"/><Relationship Id="rId50" Type="http://schemas.openxmlformats.org/officeDocument/2006/relationships/hyperlink" Target="http://www.msac.gov.au/internet/msac/publishing.nsf/Content/1604-public" TargetMode="External"/><Relationship Id="rId55" Type="http://schemas.openxmlformats.org/officeDocument/2006/relationships/hyperlink" Target="http://www.msac.gov.au/internet/msac/publishing.nsf/Content/1716-public" TargetMode="External"/><Relationship Id="rId76" Type="http://schemas.openxmlformats.org/officeDocument/2006/relationships/table" Target="../tables/table1.xml"/><Relationship Id="rId7" Type="http://schemas.openxmlformats.org/officeDocument/2006/relationships/hyperlink" Target="http://www.msac.gov.au/internet/msac/publishing.nsf/Content/1411.1-public" TargetMode="External"/><Relationship Id="rId71" Type="http://schemas.openxmlformats.org/officeDocument/2006/relationships/hyperlink" Target="http://www.msac.gov.au/internet/msac/publishing.nsf/Content/1782-public"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msac.gov.au/internet/msac/publishing.nsf/Content/1331-public" TargetMode="External"/><Relationship Id="rId13" Type="http://schemas.openxmlformats.org/officeDocument/2006/relationships/hyperlink" Target="http://www.msac.gov.au/internet/msac/publishing.nsf/Content/1728-public" TargetMode="External"/><Relationship Id="rId18" Type="http://schemas.openxmlformats.org/officeDocument/2006/relationships/hyperlink" Target="http://www.msac.gov.au/internet/msac/publishing.nsf/Content/1774-public" TargetMode="External"/><Relationship Id="rId3" Type="http://schemas.openxmlformats.org/officeDocument/2006/relationships/hyperlink" Target="http://www.msac.gov.au/internet/msac/publishing.nsf/Content/1589-public" TargetMode="External"/><Relationship Id="rId21" Type="http://schemas.openxmlformats.org/officeDocument/2006/relationships/hyperlink" Target="http://msac.gov.au/internet/msac/publishing.nsf/Content/1710-public" TargetMode="External"/><Relationship Id="rId7" Type="http://schemas.openxmlformats.org/officeDocument/2006/relationships/hyperlink" Target="http://www.msac.gov.au/internet/msac/publishing.nsf/Content/1250.1-public" TargetMode="External"/><Relationship Id="rId12" Type="http://schemas.openxmlformats.org/officeDocument/2006/relationships/hyperlink" Target="http://www.msac.gov.au/internet/msac/publishing.nsf/Content/1723.1-public" TargetMode="External"/><Relationship Id="rId17" Type="http://schemas.openxmlformats.org/officeDocument/2006/relationships/hyperlink" Target="http://www.msac.gov.au/internet/msac/publishing.nsf/Content/1737.1-public" TargetMode="External"/><Relationship Id="rId2" Type="http://schemas.openxmlformats.org/officeDocument/2006/relationships/hyperlink" Target="http://www.msac.gov.au/internet/msac/publishing.nsf/Content/1587-public" TargetMode="External"/><Relationship Id="rId16" Type="http://schemas.openxmlformats.org/officeDocument/2006/relationships/hyperlink" Target="http://www.msac.gov.au/internet/msac/publishing.nsf/Content/1771-public" TargetMode="External"/><Relationship Id="rId20" Type="http://schemas.openxmlformats.org/officeDocument/2006/relationships/hyperlink" Target="http://www.msac.gov.au/internet/msac/publishing.nsf/Content/1776-public" TargetMode="External"/><Relationship Id="rId1" Type="http://schemas.openxmlformats.org/officeDocument/2006/relationships/hyperlink" Target="http://www.msac.gov.au/internet/msac/publishing.nsf/Content/1702-public" TargetMode="External"/><Relationship Id="rId6" Type="http://schemas.openxmlformats.org/officeDocument/2006/relationships/hyperlink" Target="http://www.msac.gov.au/internet/msac/publishing.nsf/Content/1668-public" TargetMode="External"/><Relationship Id="rId11" Type="http://schemas.openxmlformats.org/officeDocument/2006/relationships/hyperlink" Target="http://www.msac.gov.au/internet/msac/publishing.nsf/Content/1722.1-public" TargetMode="External"/><Relationship Id="rId5" Type="http://schemas.openxmlformats.org/officeDocument/2006/relationships/hyperlink" Target="http://www.msac.gov.au/internet/msac/publishing.nsf/Content/1623-public" TargetMode="External"/><Relationship Id="rId15" Type="http://schemas.openxmlformats.org/officeDocument/2006/relationships/hyperlink" Target="http://www.msac.gov.au/internet/msac/publishing.nsf/Content/1751-public" TargetMode="External"/><Relationship Id="rId10" Type="http://schemas.openxmlformats.org/officeDocument/2006/relationships/hyperlink" Target="http://www.msac.gov.au/internet/msac/publishing.nsf/Content/1690.1-public" TargetMode="External"/><Relationship Id="rId19" Type="http://schemas.openxmlformats.org/officeDocument/2006/relationships/hyperlink" Target="http://www.msac.gov.au/internet/msac/publishing.nsf/Content/1775-public" TargetMode="External"/><Relationship Id="rId4" Type="http://schemas.openxmlformats.org/officeDocument/2006/relationships/hyperlink" Target="http://www.msac.gov.au/internet/msac/publishing.nsf/Content/1621-public" TargetMode="External"/><Relationship Id="rId9" Type="http://schemas.openxmlformats.org/officeDocument/2006/relationships/hyperlink" Target="http://www.msac.gov.au/internet/msac/publishing.nsf/Content/1647-public" TargetMode="External"/><Relationship Id="rId14" Type="http://schemas.openxmlformats.org/officeDocument/2006/relationships/hyperlink" Target="http://www.msac.gov.au/internet/msac/publishing.nsf/Content/1646-public" TargetMode="External"/><Relationship Id="rId22" Type="http://schemas.openxmlformats.org/officeDocument/2006/relationships/table" Target="../tables/table2.xm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AF37F-F09B-4D41-89AF-6C19C8C45219}">
  <dimension ref="A1:DO60"/>
  <sheetViews>
    <sheetView topLeftCell="CR1" workbookViewId="0">
      <selection activeCell="CT10" sqref="CT10"/>
    </sheetView>
  </sheetViews>
  <sheetFormatPr baseColWidth="10" defaultColWidth="10.7109375" defaultRowHeight="16" x14ac:dyDescent="0.2"/>
  <cols>
    <col min="1" max="1" width="19.7109375" style="24" bestFit="1" customWidth="1"/>
    <col min="2" max="2" width="26.140625" style="24" bestFit="1" customWidth="1"/>
    <col min="3" max="3" width="48.7109375" style="24" bestFit="1" customWidth="1"/>
    <col min="4" max="7" width="7.28515625" style="24" customWidth="1"/>
    <col min="8" max="8" width="14.85546875" style="24" customWidth="1"/>
    <col min="9" max="9" width="11.140625" style="24" bestFit="1" customWidth="1"/>
    <col min="10" max="10" width="25" style="24" bestFit="1" customWidth="1"/>
    <col min="11" max="11" width="42" style="24" bestFit="1" customWidth="1"/>
    <col min="12" max="12" width="32.85546875" style="24" bestFit="1" customWidth="1"/>
    <col min="13" max="13" width="5.85546875" style="24" bestFit="1" customWidth="1"/>
    <col min="14" max="14" width="23.42578125" style="24" bestFit="1" customWidth="1"/>
    <col min="15" max="15" width="7.7109375" style="24" bestFit="1" customWidth="1"/>
    <col min="16" max="16" width="5.85546875" style="24" bestFit="1" customWidth="1"/>
    <col min="17" max="17" width="11.140625" style="24" bestFit="1" customWidth="1"/>
    <col min="18" max="18" width="16.140625" style="24" bestFit="1" customWidth="1"/>
    <col min="19" max="20" width="11.140625" style="24" bestFit="1" customWidth="1"/>
    <col min="21" max="21" width="17.28515625" style="24" bestFit="1" customWidth="1"/>
    <col min="22" max="30" width="10.7109375" style="24"/>
    <col min="31" max="31" width="11.140625" style="24" bestFit="1" customWidth="1"/>
    <col min="32" max="32" width="17.85546875" style="24" bestFit="1" customWidth="1"/>
    <col min="33" max="44" width="10.7109375" style="24"/>
    <col min="45" max="45" width="27.28515625" style="24" bestFit="1" customWidth="1"/>
    <col min="46" max="46" width="17.85546875" style="24" bestFit="1" customWidth="1"/>
    <col min="47" max="56" width="10.7109375" style="24"/>
    <col min="57" max="57" width="17.28515625" style="24" bestFit="1" customWidth="1"/>
    <col min="58" max="58" width="13.42578125" style="24" bestFit="1" customWidth="1"/>
    <col min="59" max="59" width="11.28515625" style="24" bestFit="1" customWidth="1"/>
    <col min="60" max="60" width="3.85546875" style="24" bestFit="1" customWidth="1"/>
    <col min="61" max="61" width="11" style="24" bestFit="1" customWidth="1"/>
    <col min="62" max="62" width="29.7109375" style="24" bestFit="1" customWidth="1"/>
    <col min="63" max="63" width="9.28515625" style="24" bestFit="1" customWidth="1"/>
    <col min="64" max="64" width="9.42578125" style="24" bestFit="1" customWidth="1"/>
    <col min="65" max="65" width="9" style="24" bestFit="1" customWidth="1"/>
    <col min="66" max="68" width="9.28515625" style="24" bestFit="1" customWidth="1"/>
    <col min="69" max="69" width="9" style="24" bestFit="1" customWidth="1"/>
    <col min="70" max="70" width="9.28515625" style="24" bestFit="1" customWidth="1"/>
    <col min="71" max="71" width="4.42578125" style="24" bestFit="1" customWidth="1"/>
    <col min="72" max="72" width="3.85546875" style="24" bestFit="1" customWidth="1"/>
    <col min="73" max="73" width="9.28515625" style="24" bestFit="1" customWidth="1"/>
    <col min="74" max="74" width="8.42578125" style="24" bestFit="1" customWidth="1"/>
    <col min="75" max="75" width="11.42578125" style="24" bestFit="1" customWidth="1"/>
    <col min="76" max="76" width="8.42578125" style="24" bestFit="1" customWidth="1"/>
    <col min="77" max="77" width="13.5703125" style="24" bestFit="1" customWidth="1"/>
    <col min="78" max="78" width="17.28515625" style="24" bestFit="1" customWidth="1"/>
    <col min="79" max="79" width="13.42578125" style="24" bestFit="1" customWidth="1"/>
    <col min="80" max="80" width="11.28515625" style="24" bestFit="1" customWidth="1"/>
    <col min="81" max="81" width="11" style="24" bestFit="1" customWidth="1"/>
    <col min="82" max="82" width="29.7109375" style="24" bestFit="1" customWidth="1"/>
    <col min="83" max="83" width="29.42578125" style="24" bestFit="1" customWidth="1"/>
    <col min="84" max="84" width="30.7109375" style="24" bestFit="1" customWidth="1"/>
    <col min="85" max="85" width="29.140625" style="24" bestFit="1" customWidth="1"/>
    <col min="86" max="86" width="9.28515625" style="24" bestFit="1" customWidth="1"/>
    <col min="87" max="87" width="11.140625" style="24" bestFit="1" customWidth="1"/>
    <col min="88" max="88" width="25" style="24" bestFit="1" customWidth="1"/>
    <col min="89" max="89" width="29.7109375" style="24" bestFit="1" customWidth="1"/>
    <col min="90" max="92" width="19.85546875" style="24" bestFit="1" customWidth="1"/>
    <col min="93" max="94" width="9.28515625" style="24" bestFit="1" customWidth="1"/>
    <col min="95" max="95" width="20.42578125" style="24" bestFit="1" customWidth="1"/>
    <col min="96" max="96" width="14.28515625" style="24" bestFit="1" customWidth="1"/>
    <col min="97" max="97" width="11.140625" style="24" bestFit="1" customWidth="1"/>
    <col min="98" max="98" width="25.42578125" style="24" bestFit="1" customWidth="1"/>
    <col min="99" max="99" width="32.28515625" style="24" bestFit="1" customWidth="1"/>
    <col min="100" max="110" width="10.7109375" style="24"/>
    <col min="111" max="111" width="38.5703125" style="24" customWidth="1"/>
    <col min="112" max="112" width="16.5703125" style="24" customWidth="1"/>
    <col min="113" max="113" width="14.5703125" style="24" customWidth="1"/>
    <col min="114" max="116" width="10.7109375" style="24"/>
    <col min="117" max="117" width="11.140625" style="24" bestFit="1" customWidth="1"/>
    <col min="118" max="118" width="25.42578125" style="24" bestFit="1" customWidth="1"/>
    <col min="119" max="119" width="32.85546875" style="24" bestFit="1" customWidth="1"/>
    <col min="120" max="16384" width="10.7109375" style="24"/>
  </cols>
  <sheetData>
    <row r="1" spans="1:119" ht="19" x14ac:dyDescent="0.25">
      <c r="I1" s="27" t="s">
        <v>0</v>
      </c>
      <c r="J1" s="27"/>
      <c r="T1" s="26" t="s">
        <v>1</v>
      </c>
      <c r="U1"/>
      <c r="AE1" s="27" t="s">
        <v>0</v>
      </c>
      <c r="AF1" s="27"/>
      <c r="AS1" s="26" t="s">
        <v>2</v>
      </c>
      <c r="AT1"/>
      <c r="BE1" s="27" t="s">
        <v>3</v>
      </c>
      <c r="BF1" s="27"/>
      <c r="BZ1" s="26" t="s">
        <v>4</v>
      </c>
      <c r="CA1"/>
      <c r="CI1" s="27" t="s">
        <v>5</v>
      </c>
      <c r="CJ1" s="27"/>
      <c r="CS1" s="26" t="s">
        <v>5</v>
      </c>
      <c r="CT1"/>
      <c r="DG1" s="27" t="s">
        <v>6</v>
      </c>
      <c r="DH1" s="27" t="s">
        <v>7</v>
      </c>
      <c r="DI1" s="27" t="s">
        <v>8</v>
      </c>
      <c r="DM1" s="26" t="s">
        <v>9</v>
      </c>
      <c r="DN1"/>
    </row>
    <row r="2" spans="1:119" x14ac:dyDescent="0.2">
      <c r="A2" s="25" t="s">
        <v>10</v>
      </c>
      <c r="B2" s="24" t="s">
        <v>11</v>
      </c>
      <c r="H2"/>
      <c r="I2" s="25" t="s">
        <v>12</v>
      </c>
      <c r="J2" s="24" t="s">
        <v>13</v>
      </c>
      <c r="K2" s="24" t="s">
        <v>14</v>
      </c>
      <c r="L2"/>
      <c r="M2"/>
      <c r="N2"/>
      <c r="O2"/>
      <c r="P2"/>
      <c r="Q2"/>
      <c r="T2" s="25" t="s">
        <v>12</v>
      </c>
      <c r="U2" s="24" t="s">
        <v>15</v>
      </c>
      <c r="AE2" s="25" t="s">
        <v>12</v>
      </c>
      <c r="AF2" s="24" t="s">
        <v>16</v>
      </c>
      <c r="AS2" s="25" t="s">
        <v>12</v>
      </c>
      <c r="AT2" s="24" t="s">
        <v>16</v>
      </c>
      <c r="AU2"/>
      <c r="BE2" s="25" t="s">
        <v>15</v>
      </c>
      <c r="BF2" s="25" t="s">
        <v>17</v>
      </c>
      <c r="BL2"/>
      <c r="BM2"/>
      <c r="BN2"/>
      <c r="BO2"/>
      <c r="BP2"/>
      <c r="BQ2"/>
      <c r="BR2"/>
      <c r="BS2"/>
      <c r="BT2"/>
      <c r="BU2"/>
      <c r="BV2"/>
      <c r="BW2"/>
      <c r="BX2"/>
      <c r="BY2"/>
      <c r="BZ2" s="25" t="s">
        <v>15</v>
      </c>
      <c r="CA2" s="25" t="s">
        <v>17</v>
      </c>
      <c r="CI2" s="25" t="s">
        <v>12</v>
      </c>
      <c r="CJ2" s="24" t="s">
        <v>13</v>
      </c>
      <c r="CK2" s="24" t="s">
        <v>18</v>
      </c>
      <c r="CL2"/>
      <c r="CM2"/>
      <c r="CN2"/>
      <c r="CO2"/>
      <c r="CP2"/>
      <c r="CS2" s="25" t="s">
        <v>12</v>
      </c>
      <c r="CT2" s="24" t="s">
        <v>19</v>
      </c>
      <c r="CU2" s="24" t="s">
        <v>20</v>
      </c>
      <c r="DG2" s="27" t="s">
        <v>21</v>
      </c>
      <c r="DH2" s="24">
        <f>COUNTA('Applications to MSAC'!B3:B1048576)</f>
        <v>72</v>
      </c>
      <c r="DI2" s="24">
        <f>COUNTA('Genetic-related Applications'!B3:B1048576)</f>
        <v>21</v>
      </c>
      <c r="DM2" s="25" t="s">
        <v>12</v>
      </c>
      <c r="DN2" s="24" t="s">
        <v>19</v>
      </c>
      <c r="DO2" s="24" t="s">
        <v>22</v>
      </c>
    </row>
    <row r="3" spans="1:119" x14ac:dyDescent="0.2">
      <c r="I3" s="23">
        <v>2002</v>
      </c>
      <c r="J3" s="24">
        <v>1</v>
      </c>
      <c r="K3" s="24">
        <v>0</v>
      </c>
      <c r="L3"/>
      <c r="M3"/>
      <c r="N3"/>
      <c r="O3"/>
      <c r="P3"/>
      <c r="Q3"/>
      <c r="T3" s="23">
        <v>2012</v>
      </c>
      <c r="U3" s="24">
        <v>1</v>
      </c>
      <c r="AE3" s="23" t="s">
        <v>23</v>
      </c>
      <c r="AF3" s="24">
        <v>6</v>
      </c>
      <c r="AS3" s="23" t="s">
        <v>24</v>
      </c>
      <c r="AT3" s="24">
        <v>1</v>
      </c>
      <c r="AU3"/>
      <c r="BE3" s="25" t="s">
        <v>12</v>
      </c>
      <c r="BF3" s="24" t="s">
        <v>25</v>
      </c>
      <c r="BG3" s="24" t="s">
        <v>26</v>
      </c>
      <c r="BH3" s="24" t="s">
        <v>27</v>
      </c>
      <c r="BI3" s="24" t="s">
        <v>28</v>
      </c>
      <c r="BJ3" s="24" t="s">
        <v>18</v>
      </c>
      <c r="BK3" s="24" t="s">
        <v>29</v>
      </c>
      <c r="BL3"/>
      <c r="BM3"/>
      <c r="BN3"/>
      <c r="BO3"/>
      <c r="BP3"/>
      <c r="BQ3"/>
      <c r="BR3"/>
      <c r="BS3"/>
      <c r="BT3"/>
      <c r="BU3"/>
      <c r="BV3"/>
      <c r="BW3"/>
      <c r="BX3"/>
      <c r="BY3"/>
      <c r="BZ3" s="25" t="s">
        <v>12</v>
      </c>
      <c r="CA3" s="24" t="s">
        <v>25</v>
      </c>
      <c r="CB3" s="24" t="s">
        <v>26</v>
      </c>
      <c r="CC3" s="24" t="s">
        <v>28</v>
      </c>
      <c r="CD3" s="24" t="s">
        <v>18</v>
      </c>
      <c r="CE3" s="24" t="s">
        <v>32</v>
      </c>
      <c r="CF3" s="24" t="s">
        <v>31</v>
      </c>
      <c r="CG3" s="24" t="s">
        <v>30</v>
      </c>
      <c r="CH3" s="24" t="s">
        <v>29</v>
      </c>
      <c r="CI3" s="23">
        <v>2002</v>
      </c>
      <c r="CJ3" s="24">
        <v>1</v>
      </c>
      <c r="CK3" s="24">
        <v>1</v>
      </c>
      <c r="CL3"/>
      <c r="CM3"/>
      <c r="CN3"/>
      <c r="CO3"/>
      <c r="CP3"/>
      <c r="CQ3"/>
      <c r="CR3"/>
      <c r="CS3" s="23">
        <v>2012</v>
      </c>
      <c r="CT3" s="24">
        <v>1</v>
      </c>
      <c r="CU3" s="24">
        <v>0</v>
      </c>
      <c r="DG3" s="27" t="s">
        <v>33</v>
      </c>
      <c r="DH3" s="29">
        <f>AVERAGE('Applications to MSAC'!E3:E1048576)</f>
        <v>1.6724137931034482</v>
      </c>
      <c r="DI3" s="29">
        <f>AVERAGE('Genetic-related Applications'!E3:E1048576)</f>
        <v>1.125</v>
      </c>
      <c r="DM3" s="23">
        <v>2012</v>
      </c>
      <c r="DN3" s="24">
        <v>1</v>
      </c>
      <c r="DO3" s="24">
        <v>0</v>
      </c>
    </row>
    <row r="4" spans="1:119" x14ac:dyDescent="0.2">
      <c r="A4" s="25" t="s">
        <v>12</v>
      </c>
      <c r="B4" s="24" t="s">
        <v>34</v>
      </c>
      <c r="H4"/>
      <c r="I4" s="23">
        <v>2004</v>
      </c>
      <c r="J4" s="24">
        <v>1</v>
      </c>
      <c r="K4" s="24">
        <v>0</v>
      </c>
      <c r="L4"/>
      <c r="M4"/>
      <c r="N4"/>
      <c r="O4"/>
      <c r="P4"/>
      <c r="Q4"/>
      <c r="T4" s="23">
        <v>2015</v>
      </c>
      <c r="U4" s="24">
        <v>1</v>
      </c>
      <c r="AE4" s="23" t="s">
        <v>24</v>
      </c>
      <c r="AF4" s="24">
        <v>7</v>
      </c>
      <c r="AS4" s="23" t="s">
        <v>35</v>
      </c>
      <c r="AT4" s="24">
        <v>3</v>
      </c>
      <c r="AU4"/>
      <c r="BE4" s="23">
        <v>2002</v>
      </c>
      <c r="BJ4" s="24">
        <v>1</v>
      </c>
      <c r="BK4" s="24">
        <v>1</v>
      </c>
      <c r="BL4"/>
      <c r="BM4"/>
      <c r="BN4"/>
      <c r="BO4"/>
      <c r="BP4"/>
      <c r="BQ4"/>
      <c r="BR4"/>
      <c r="BS4"/>
      <c r="BT4"/>
      <c r="BU4"/>
      <c r="BV4"/>
      <c r="BW4"/>
      <c r="BX4"/>
      <c r="BY4"/>
      <c r="BZ4" s="23">
        <v>2014</v>
      </c>
      <c r="CA4" s="24">
        <v>1</v>
      </c>
      <c r="CH4" s="24">
        <v>1</v>
      </c>
      <c r="CI4" s="23">
        <v>2004</v>
      </c>
      <c r="CJ4" s="24">
        <v>1</v>
      </c>
      <c r="CK4" s="24">
        <v>0</v>
      </c>
      <c r="CL4"/>
      <c r="CM4"/>
      <c r="CN4"/>
      <c r="CO4"/>
      <c r="CP4"/>
      <c r="CQ4"/>
      <c r="CR4"/>
      <c r="CS4" s="23">
        <v>2015</v>
      </c>
      <c r="CT4" s="24">
        <v>1</v>
      </c>
      <c r="CU4" s="24">
        <v>1</v>
      </c>
      <c r="DM4" s="23">
        <v>2015</v>
      </c>
      <c r="DN4" s="24">
        <v>1</v>
      </c>
      <c r="DO4" s="24">
        <v>0</v>
      </c>
    </row>
    <row r="5" spans="1:119" x14ac:dyDescent="0.2">
      <c r="A5" s="23">
        <v>2017</v>
      </c>
      <c r="B5" s="24">
        <v>1</v>
      </c>
      <c r="H5"/>
      <c r="I5" s="23">
        <v>2008</v>
      </c>
      <c r="J5" s="24">
        <v>1</v>
      </c>
      <c r="K5" s="24">
        <v>0</v>
      </c>
      <c r="L5"/>
      <c r="M5"/>
      <c r="N5"/>
      <c r="O5"/>
      <c r="P5"/>
      <c r="Q5"/>
      <c r="T5" s="23">
        <v>2019</v>
      </c>
      <c r="U5" s="24">
        <v>2</v>
      </c>
      <c r="AE5" s="23" t="s">
        <v>36</v>
      </c>
      <c r="AF5" s="24">
        <v>7</v>
      </c>
      <c r="AS5" s="23" t="s">
        <v>36</v>
      </c>
      <c r="AT5" s="24">
        <v>2</v>
      </c>
      <c r="AU5"/>
      <c r="BE5" s="23">
        <v>2004</v>
      </c>
      <c r="BI5" s="24">
        <v>1</v>
      </c>
      <c r="BK5" s="24">
        <v>1</v>
      </c>
      <c r="BL5"/>
      <c r="BM5"/>
      <c r="BN5"/>
      <c r="BO5"/>
      <c r="BP5"/>
      <c r="BQ5"/>
      <c r="BR5"/>
      <c r="BS5"/>
      <c r="BT5"/>
      <c r="BU5"/>
      <c r="BV5"/>
      <c r="BW5"/>
      <c r="BX5"/>
      <c r="BY5"/>
      <c r="BZ5" s="23">
        <v>2017</v>
      </c>
      <c r="CD5" s="24">
        <v>1</v>
      </c>
      <c r="CH5" s="24">
        <v>1</v>
      </c>
      <c r="CI5" s="23">
        <v>2008</v>
      </c>
      <c r="CJ5" s="24">
        <v>1</v>
      </c>
      <c r="CK5" s="24">
        <v>1</v>
      </c>
      <c r="CL5"/>
      <c r="CM5"/>
      <c r="CN5"/>
      <c r="CO5"/>
      <c r="CP5"/>
      <c r="CQ5"/>
      <c r="CR5"/>
      <c r="CS5" s="23">
        <v>2019</v>
      </c>
      <c r="CT5" s="24">
        <v>2</v>
      </c>
      <c r="CU5" s="24">
        <v>2</v>
      </c>
      <c r="DM5" s="23">
        <v>2019</v>
      </c>
      <c r="DN5" s="24">
        <v>2</v>
      </c>
      <c r="DO5" s="24">
        <v>0</v>
      </c>
    </row>
    <row r="6" spans="1:119" x14ac:dyDescent="0.2">
      <c r="A6" s="23">
        <v>2019</v>
      </c>
      <c r="B6" s="24">
        <v>4</v>
      </c>
      <c r="H6"/>
      <c r="I6" s="23">
        <v>2010</v>
      </c>
      <c r="J6" s="24">
        <v>2</v>
      </c>
      <c r="K6" s="24">
        <v>0</v>
      </c>
      <c r="L6"/>
      <c r="M6"/>
      <c r="N6"/>
      <c r="O6"/>
      <c r="P6"/>
      <c r="Q6"/>
      <c r="T6" s="23">
        <v>2020</v>
      </c>
      <c r="U6" s="24">
        <v>2</v>
      </c>
      <c r="AE6" s="23" t="s">
        <v>38</v>
      </c>
      <c r="AF6" s="24">
        <v>28</v>
      </c>
      <c r="AS6" s="23" t="s">
        <v>37</v>
      </c>
      <c r="AT6" s="24">
        <v>2</v>
      </c>
      <c r="AU6"/>
      <c r="BE6" s="23">
        <v>2009</v>
      </c>
      <c r="BJ6" s="24">
        <v>1</v>
      </c>
      <c r="BK6" s="24">
        <v>1</v>
      </c>
      <c r="BL6"/>
      <c r="BM6"/>
      <c r="BN6"/>
      <c r="BO6"/>
      <c r="BP6"/>
      <c r="BQ6"/>
      <c r="BR6"/>
      <c r="BS6"/>
      <c r="BT6"/>
      <c r="BU6"/>
      <c r="BZ6" s="23">
        <v>2019</v>
      </c>
      <c r="CG6" s="24">
        <v>1</v>
      </c>
      <c r="CH6" s="24">
        <v>1</v>
      </c>
      <c r="CI6" s="23">
        <v>2010</v>
      </c>
      <c r="CJ6" s="24">
        <v>2</v>
      </c>
      <c r="CK6" s="24">
        <v>2</v>
      </c>
      <c r="CL6"/>
      <c r="CM6"/>
      <c r="CN6"/>
      <c r="CO6"/>
      <c r="CP6"/>
      <c r="CQ6"/>
      <c r="CR6"/>
      <c r="CS6" s="23">
        <v>2020</v>
      </c>
      <c r="CT6" s="24">
        <v>2</v>
      </c>
      <c r="CU6" s="24">
        <v>2</v>
      </c>
      <c r="DM6" s="23">
        <v>2020</v>
      </c>
      <c r="DN6" s="24">
        <v>2</v>
      </c>
      <c r="DO6" s="24">
        <v>0</v>
      </c>
    </row>
    <row r="7" spans="1:119" x14ac:dyDescent="0.2">
      <c r="A7" s="23">
        <v>2020</v>
      </c>
      <c r="B7" s="24">
        <v>1</v>
      </c>
      <c r="H7"/>
      <c r="I7" s="23">
        <v>2011</v>
      </c>
      <c r="J7" s="24">
        <v>4</v>
      </c>
      <c r="K7" s="24">
        <v>0</v>
      </c>
      <c r="L7"/>
      <c r="M7"/>
      <c r="N7"/>
      <c r="O7"/>
      <c r="P7"/>
      <c r="Q7"/>
      <c r="T7" s="23">
        <v>2021</v>
      </c>
      <c r="U7" s="24">
        <v>4</v>
      </c>
      <c r="AE7" s="23" t="s">
        <v>39</v>
      </c>
      <c r="AF7" s="24">
        <v>24</v>
      </c>
      <c r="AS7" s="23" t="s">
        <v>38</v>
      </c>
      <c r="AT7" s="24">
        <v>11</v>
      </c>
      <c r="AU7"/>
      <c r="BE7" s="23">
        <v>2011</v>
      </c>
      <c r="BJ7" s="24">
        <v>1</v>
      </c>
      <c r="BK7" s="24">
        <v>1</v>
      </c>
      <c r="BL7"/>
      <c r="BM7"/>
      <c r="BN7"/>
      <c r="BO7"/>
      <c r="BP7"/>
      <c r="BQ7"/>
      <c r="BR7"/>
      <c r="BS7"/>
      <c r="BT7"/>
      <c r="BU7"/>
      <c r="BZ7" s="23">
        <v>2020</v>
      </c>
      <c r="CD7" s="24">
        <v>1</v>
      </c>
      <c r="CF7" s="24">
        <v>2</v>
      </c>
      <c r="CH7" s="24">
        <v>3</v>
      </c>
      <c r="CI7" s="23">
        <v>2011</v>
      </c>
      <c r="CJ7" s="24">
        <v>4</v>
      </c>
      <c r="CK7" s="24">
        <v>2</v>
      </c>
      <c r="CL7"/>
      <c r="CM7"/>
      <c r="CN7"/>
      <c r="CO7"/>
      <c r="CP7"/>
      <c r="CQ7"/>
      <c r="CR7"/>
      <c r="CS7" s="23">
        <v>2021</v>
      </c>
      <c r="CT7" s="24">
        <v>4</v>
      </c>
      <c r="CU7" s="24">
        <v>4</v>
      </c>
      <c r="DM7" s="23">
        <v>2021</v>
      </c>
      <c r="DN7" s="24">
        <v>4</v>
      </c>
      <c r="DO7" s="24">
        <v>0</v>
      </c>
    </row>
    <row r="8" spans="1:119" x14ac:dyDescent="0.2">
      <c r="A8" s="23">
        <v>2021</v>
      </c>
      <c r="B8" s="24">
        <v>9</v>
      </c>
      <c r="H8"/>
      <c r="I8" s="23">
        <v>2012</v>
      </c>
      <c r="J8" s="24">
        <v>1</v>
      </c>
      <c r="K8" s="24">
        <v>0</v>
      </c>
      <c r="L8"/>
      <c r="M8"/>
      <c r="N8"/>
      <c r="O8"/>
      <c r="P8"/>
      <c r="Q8"/>
      <c r="T8" s="23">
        <v>2022</v>
      </c>
      <c r="U8" s="24">
        <v>4</v>
      </c>
      <c r="AE8" s="23" t="s">
        <v>29</v>
      </c>
      <c r="AF8" s="24">
        <v>72</v>
      </c>
      <c r="AS8" s="23" t="s">
        <v>39</v>
      </c>
      <c r="AT8" s="24">
        <v>2</v>
      </c>
      <c r="AU8"/>
      <c r="BE8" s="23">
        <v>2012</v>
      </c>
      <c r="BH8" s="24">
        <v>1</v>
      </c>
      <c r="BI8" s="24">
        <v>1</v>
      </c>
      <c r="BK8" s="24">
        <v>2</v>
      </c>
      <c r="BL8"/>
      <c r="BM8"/>
      <c r="BN8"/>
      <c r="BO8"/>
      <c r="BP8"/>
      <c r="BQ8"/>
      <c r="BR8"/>
      <c r="BS8"/>
      <c r="BT8"/>
      <c r="BU8"/>
      <c r="BZ8" s="23">
        <v>2022</v>
      </c>
      <c r="CD8" s="24">
        <v>2</v>
      </c>
      <c r="CH8" s="24">
        <v>2</v>
      </c>
      <c r="CI8" s="23">
        <v>2012</v>
      </c>
      <c r="CJ8" s="24">
        <v>1</v>
      </c>
      <c r="CK8" s="24">
        <v>0</v>
      </c>
      <c r="CL8"/>
      <c r="CM8"/>
      <c r="CN8"/>
      <c r="CO8"/>
      <c r="CP8"/>
      <c r="CQ8"/>
      <c r="CR8"/>
      <c r="CS8" s="23">
        <v>2022</v>
      </c>
      <c r="CT8" s="24">
        <v>4</v>
      </c>
      <c r="CU8" s="24">
        <v>4</v>
      </c>
      <c r="DM8" s="23">
        <v>2022</v>
      </c>
      <c r="DN8" s="24">
        <v>4</v>
      </c>
      <c r="DO8" s="24">
        <v>1</v>
      </c>
    </row>
    <row r="9" spans="1:119" x14ac:dyDescent="0.2">
      <c r="A9" s="23">
        <v>2022</v>
      </c>
      <c r="B9" s="24">
        <v>2</v>
      </c>
      <c r="H9"/>
      <c r="I9" s="23">
        <v>2013</v>
      </c>
      <c r="J9" s="24">
        <v>2</v>
      </c>
      <c r="K9" s="24">
        <v>0</v>
      </c>
      <c r="L9"/>
      <c r="M9"/>
      <c r="N9"/>
      <c r="O9"/>
      <c r="P9"/>
      <c r="Q9"/>
      <c r="T9" s="23">
        <v>2023</v>
      </c>
      <c r="U9" s="24">
        <v>2</v>
      </c>
      <c r="AE9"/>
      <c r="AF9"/>
      <c r="AS9" s="23" t="s">
        <v>29</v>
      </c>
      <c r="AT9" s="24">
        <v>21</v>
      </c>
      <c r="AU9"/>
      <c r="BE9" s="23">
        <v>2013</v>
      </c>
      <c r="BI9" s="24">
        <v>1</v>
      </c>
      <c r="BJ9" s="24">
        <v>2</v>
      </c>
      <c r="BK9" s="24">
        <v>3</v>
      </c>
      <c r="BL9"/>
      <c r="BM9"/>
      <c r="BN9"/>
      <c r="BO9"/>
      <c r="BP9"/>
      <c r="BQ9"/>
      <c r="BR9"/>
      <c r="BS9"/>
      <c r="BT9"/>
      <c r="BU9"/>
      <c r="BZ9" s="23">
        <v>2023</v>
      </c>
      <c r="CD9" s="24">
        <v>1</v>
      </c>
      <c r="CE9" s="24">
        <v>2</v>
      </c>
      <c r="CF9" s="24">
        <v>2</v>
      </c>
      <c r="CH9" s="24">
        <v>5</v>
      </c>
      <c r="CI9" s="23">
        <v>2013</v>
      </c>
      <c r="CJ9" s="24">
        <v>2</v>
      </c>
      <c r="CK9" s="24">
        <v>2</v>
      </c>
      <c r="CL9"/>
      <c r="CM9"/>
      <c r="CN9"/>
      <c r="CO9"/>
      <c r="CP9"/>
      <c r="CQ9"/>
      <c r="CR9"/>
      <c r="CS9" s="23">
        <v>2023</v>
      </c>
      <c r="CT9" s="24">
        <v>2</v>
      </c>
      <c r="CU9" s="24">
        <v>1</v>
      </c>
      <c r="DM9" s="23">
        <v>2023</v>
      </c>
      <c r="DN9" s="24">
        <v>2</v>
      </c>
      <c r="DO9" s="24">
        <v>0</v>
      </c>
    </row>
    <row r="10" spans="1:119" x14ac:dyDescent="0.2">
      <c r="A10" s="23">
        <v>2023</v>
      </c>
      <c r="B10" s="24">
        <v>3</v>
      </c>
      <c r="H10"/>
      <c r="I10" s="23">
        <v>2014</v>
      </c>
      <c r="J10" s="24">
        <v>3</v>
      </c>
      <c r="K10" s="24">
        <v>0</v>
      </c>
      <c r="L10"/>
      <c r="M10"/>
      <c r="N10"/>
      <c r="O10"/>
      <c r="P10"/>
      <c r="Q10"/>
      <c r="T10" s="23">
        <v>2024</v>
      </c>
      <c r="U10" s="24">
        <v>5</v>
      </c>
      <c r="AE10"/>
      <c r="AF10"/>
      <c r="AS10"/>
      <c r="AT10"/>
      <c r="AU10"/>
      <c r="BE10" s="23">
        <v>2014</v>
      </c>
      <c r="BJ10" s="24">
        <v>1</v>
      </c>
      <c r="BK10" s="24">
        <v>1</v>
      </c>
      <c r="BL10"/>
      <c r="BM10"/>
      <c r="BN10"/>
      <c r="BO10"/>
      <c r="BP10"/>
      <c r="BQ10"/>
      <c r="BR10"/>
      <c r="BS10"/>
      <c r="BT10"/>
      <c r="BU10"/>
      <c r="BZ10" s="23">
        <v>2024</v>
      </c>
      <c r="CC10" s="24">
        <v>1</v>
      </c>
      <c r="CF10" s="24">
        <v>2</v>
      </c>
      <c r="CH10" s="24">
        <v>3</v>
      </c>
      <c r="CI10" s="23">
        <v>2014</v>
      </c>
      <c r="CJ10" s="24">
        <v>3</v>
      </c>
      <c r="CK10" s="24">
        <v>2</v>
      </c>
      <c r="CL10"/>
      <c r="CM10"/>
      <c r="CN10"/>
      <c r="CO10"/>
      <c r="CP10"/>
      <c r="CQ10"/>
      <c r="CR10"/>
      <c r="CS10" s="23">
        <v>2024</v>
      </c>
      <c r="CT10" s="24">
        <v>5</v>
      </c>
      <c r="CU10" s="24">
        <v>0</v>
      </c>
      <c r="DM10" s="23">
        <v>2024</v>
      </c>
      <c r="DN10" s="24">
        <v>5</v>
      </c>
      <c r="DO10" s="24">
        <v>3</v>
      </c>
    </row>
    <row r="11" spans="1:119" x14ac:dyDescent="0.2">
      <c r="A11" s="23">
        <v>2024</v>
      </c>
      <c r="B11" s="24">
        <v>1</v>
      </c>
      <c r="H11"/>
      <c r="I11" s="23">
        <v>2015</v>
      </c>
      <c r="J11" s="24">
        <v>3</v>
      </c>
      <c r="K11" s="24">
        <v>0</v>
      </c>
      <c r="L11"/>
      <c r="M11"/>
      <c r="N11"/>
      <c r="O11"/>
      <c r="P11"/>
      <c r="Q11"/>
      <c r="T11" s="23" t="s">
        <v>29</v>
      </c>
      <c r="U11" s="24">
        <v>21</v>
      </c>
      <c r="AE11"/>
      <c r="AF11"/>
      <c r="AS11"/>
      <c r="AT11"/>
      <c r="AU11"/>
      <c r="BE11" s="23">
        <v>2016</v>
      </c>
      <c r="BJ11" s="24">
        <v>3</v>
      </c>
      <c r="BK11" s="24">
        <v>3</v>
      </c>
      <c r="BL11"/>
      <c r="BM11"/>
      <c r="BN11"/>
      <c r="BO11"/>
      <c r="BP11"/>
      <c r="BQ11"/>
      <c r="BR11"/>
      <c r="BS11"/>
      <c r="BT11"/>
      <c r="BU11"/>
      <c r="BZ11" s="23" t="s">
        <v>27</v>
      </c>
      <c r="CB11" s="24">
        <v>5</v>
      </c>
      <c r="CH11" s="24">
        <v>5</v>
      </c>
      <c r="CI11" s="23">
        <v>2015</v>
      </c>
      <c r="CJ11" s="24">
        <v>3</v>
      </c>
      <c r="CK11" s="24">
        <v>3</v>
      </c>
      <c r="CL11"/>
      <c r="CM11"/>
      <c r="CN11"/>
      <c r="CO11"/>
      <c r="CP11"/>
      <c r="CQ11"/>
      <c r="CR11"/>
      <c r="CS11" s="23" t="s">
        <v>29</v>
      </c>
      <c r="CT11" s="24">
        <v>21</v>
      </c>
      <c r="CU11" s="24">
        <v>14</v>
      </c>
      <c r="DM11" s="23" t="s">
        <v>29</v>
      </c>
      <c r="DN11" s="24">
        <v>21</v>
      </c>
      <c r="DO11" s="24">
        <v>4</v>
      </c>
    </row>
    <row r="12" spans="1:119" x14ac:dyDescent="0.2">
      <c r="A12" s="23" t="s">
        <v>29</v>
      </c>
      <c r="B12" s="24">
        <v>21</v>
      </c>
      <c r="H12"/>
      <c r="I12" s="23">
        <v>2016</v>
      </c>
      <c r="J12" s="24">
        <v>3</v>
      </c>
      <c r="K12" s="24">
        <v>0</v>
      </c>
      <c r="L12"/>
      <c r="M12"/>
      <c r="N12"/>
      <c r="O12"/>
      <c r="P12"/>
      <c r="Q12"/>
      <c r="AE12"/>
      <c r="AF12"/>
      <c r="AS12"/>
      <c r="AT12"/>
      <c r="AU12"/>
      <c r="BE12" s="23">
        <v>2017</v>
      </c>
      <c r="BJ12" s="24">
        <v>1</v>
      </c>
      <c r="BK12" s="24">
        <v>1</v>
      </c>
      <c r="BL12"/>
      <c r="BM12"/>
      <c r="BN12"/>
      <c r="BO12"/>
      <c r="BP12"/>
      <c r="BQ12"/>
      <c r="BR12"/>
      <c r="BS12"/>
      <c r="BT12"/>
      <c r="BU12"/>
      <c r="BZ12" s="23" t="s">
        <v>29</v>
      </c>
      <c r="CA12" s="24">
        <v>1</v>
      </c>
      <c r="CB12" s="24">
        <v>5</v>
      </c>
      <c r="CC12" s="24">
        <v>1</v>
      </c>
      <c r="CD12" s="24">
        <v>5</v>
      </c>
      <c r="CE12" s="24">
        <v>2</v>
      </c>
      <c r="CF12" s="24">
        <v>6</v>
      </c>
      <c r="CG12" s="24">
        <v>1</v>
      </c>
      <c r="CH12" s="24">
        <v>21</v>
      </c>
      <c r="CI12" s="23">
        <v>2016</v>
      </c>
      <c r="CJ12" s="24">
        <v>3</v>
      </c>
      <c r="CK12" s="24">
        <v>2</v>
      </c>
      <c r="CL12"/>
      <c r="CM12"/>
      <c r="CN12"/>
      <c r="CO12"/>
      <c r="CP12"/>
      <c r="CQ12"/>
      <c r="CR12"/>
      <c r="CS12"/>
      <c r="CT12"/>
      <c r="CU12"/>
    </row>
    <row r="13" spans="1:119" x14ac:dyDescent="0.2">
      <c r="I13" s="23">
        <v>2017</v>
      </c>
      <c r="J13" s="24">
        <v>4</v>
      </c>
      <c r="K13" s="24">
        <v>1</v>
      </c>
      <c r="L13"/>
      <c r="M13"/>
      <c r="N13"/>
      <c r="O13"/>
      <c r="P13"/>
      <c r="Q13"/>
      <c r="AE13"/>
      <c r="AF13"/>
      <c r="AS13"/>
      <c r="AT13"/>
      <c r="AU13"/>
      <c r="BE13" s="23">
        <v>2018</v>
      </c>
      <c r="BF13" s="24">
        <v>1</v>
      </c>
      <c r="BJ13" s="24">
        <v>5</v>
      </c>
      <c r="BK13" s="24">
        <v>6</v>
      </c>
      <c r="BL13"/>
      <c r="BM13"/>
      <c r="BN13"/>
      <c r="BO13"/>
      <c r="BP13"/>
      <c r="BQ13"/>
      <c r="BR13"/>
      <c r="BS13"/>
      <c r="BT13"/>
      <c r="BU13"/>
      <c r="BZ13"/>
      <c r="CA13"/>
      <c r="CB13"/>
      <c r="CI13" s="23">
        <v>2017</v>
      </c>
      <c r="CJ13" s="24">
        <v>4</v>
      </c>
      <c r="CK13" s="24">
        <v>2</v>
      </c>
      <c r="CL13"/>
      <c r="CM13"/>
      <c r="CN13"/>
      <c r="CO13"/>
      <c r="CP13"/>
      <c r="CQ13"/>
      <c r="CR13"/>
      <c r="CS13"/>
      <c r="CT13"/>
      <c r="CU13"/>
    </row>
    <row r="14" spans="1:119" x14ac:dyDescent="0.2">
      <c r="I14" s="23">
        <v>2018</v>
      </c>
      <c r="J14" s="24">
        <v>11</v>
      </c>
      <c r="K14" s="24">
        <v>0</v>
      </c>
      <c r="L14"/>
      <c r="M14"/>
      <c r="N14"/>
      <c r="O14"/>
      <c r="P14"/>
      <c r="Q14"/>
      <c r="AE14"/>
      <c r="AF14"/>
      <c r="AS14"/>
      <c r="AT14"/>
      <c r="AU14"/>
      <c r="BE14" s="23">
        <v>2019</v>
      </c>
      <c r="BJ14" s="24">
        <v>8</v>
      </c>
      <c r="BK14" s="24">
        <v>8</v>
      </c>
      <c r="BL14"/>
      <c r="BM14"/>
      <c r="BN14"/>
      <c r="BO14"/>
      <c r="BP14"/>
      <c r="BQ14"/>
      <c r="BR14"/>
      <c r="BS14"/>
      <c r="BT14"/>
      <c r="BU14"/>
      <c r="BZ14"/>
      <c r="CA14"/>
      <c r="CB14"/>
      <c r="CI14" s="23">
        <v>2018</v>
      </c>
      <c r="CJ14" s="24">
        <v>11</v>
      </c>
      <c r="CK14" s="24">
        <v>8</v>
      </c>
      <c r="CL14"/>
      <c r="CM14"/>
      <c r="CN14"/>
      <c r="CO14"/>
      <c r="CP14"/>
      <c r="CQ14"/>
      <c r="CR14"/>
      <c r="CS14"/>
      <c r="CT14"/>
      <c r="CU14"/>
    </row>
    <row r="15" spans="1:119" x14ac:dyDescent="0.2">
      <c r="I15" s="23">
        <v>2019</v>
      </c>
      <c r="J15" s="24">
        <v>12</v>
      </c>
      <c r="K15" s="24">
        <v>4</v>
      </c>
      <c r="L15"/>
      <c r="M15"/>
      <c r="N15"/>
      <c r="O15"/>
      <c r="P15"/>
      <c r="Q15"/>
      <c r="AE15"/>
      <c r="AF15"/>
      <c r="AS15"/>
      <c r="AT15"/>
      <c r="AU15"/>
      <c r="BE15" s="23">
        <v>2020</v>
      </c>
      <c r="BJ15" s="24">
        <v>5</v>
      </c>
      <c r="BK15" s="24">
        <v>5</v>
      </c>
      <c r="BL15"/>
      <c r="BM15"/>
      <c r="BN15"/>
      <c r="BO15"/>
      <c r="BP15"/>
      <c r="BQ15"/>
      <c r="BR15"/>
      <c r="BS15"/>
      <c r="BT15"/>
      <c r="BU15"/>
      <c r="BZ15"/>
      <c r="CA15"/>
      <c r="CB15"/>
      <c r="CI15" s="23">
        <v>2019</v>
      </c>
      <c r="CJ15" s="24">
        <v>12</v>
      </c>
      <c r="CK15" s="24">
        <v>10</v>
      </c>
      <c r="CL15"/>
      <c r="CM15"/>
      <c r="CN15"/>
      <c r="CO15"/>
      <c r="CP15"/>
      <c r="CQ15"/>
      <c r="CR15"/>
      <c r="CS15"/>
      <c r="CT15"/>
      <c r="CU15"/>
    </row>
    <row r="16" spans="1:119" x14ac:dyDescent="0.2">
      <c r="I16" s="23">
        <v>2020</v>
      </c>
      <c r="J16" s="24">
        <v>4</v>
      </c>
      <c r="K16" s="24">
        <v>1</v>
      </c>
      <c r="L16"/>
      <c r="M16"/>
      <c r="N16"/>
      <c r="O16"/>
      <c r="P16"/>
      <c r="Q16"/>
      <c r="AE16"/>
      <c r="AF16"/>
      <c r="AS16"/>
      <c r="AT16"/>
      <c r="AU16"/>
      <c r="BE16" s="23">
        <v>2021</v>
      </c>
      <c r="BI16" s="24">
        <v>3</v>
      </c>
      <c r="BJ16" s="24">
        <v>6</v>
      </c>
      <c r="BK16" s="24">
        <v>9</v>
      </c>
      <c r="BL16"/>
      <c r="BM16"/>
      <c r="BN16"/>
      <c r="BO16"/>
      <c r="BP16"/>
      <c r="BQ16"/>
      <c r="BR16"/>
      <c r="BS16"/>
      <c r="BT16"/>
      <c r="BU16"/>
      <c r="BZ16"/>
      <c r="CA16"/>
      <c r="CB16"/>
      <c r="CI16" s="23">
        <v>2020</v>
      </c>
      <c r="CJ16" s="24">
        <v>4</v>
      </c>
      <c r="CK16" s="24">
        <v>1</v>
      </c>
      <c r="CL16"/>
      <c r="CM16"/>
      <c r="CN16"/>
      <c r="CO16"/>
      <c r="CP16"/>
      <c r="CQ16"/>
      <c r="CR16"/>
      <c r="CS16"/>
      <c r="CT16"/>
      <c r="CU16"/>
    </row>
    <row r="17" spans="9:99" x14ac:dyDescent="0.2">
      <c r="I17" s="23">
        <v>2021</v>
      </c>
      <c r="J17" s="24">
        <v>9</v>
      </c>
      <c r="K17" s="24">
        <v>9</v>
      </c>
      <c r="L17"/>
      <c r="M17"/>
      <c r="N17"/>
      <c r="O17"/>
      <c r="P17"/>
      <c r="Q17"/>
      <c r="AE17"/>
      <c r="AF17"/>
      <c r="AS17"/>
      <c r="AT17"/>
      <c r="AU17"/>
      <c r="BE17" s="23">
        <v>2022</v>
      </c>
      <c r="BF17" s="24">
        <v>1</v>
      </c>
      <c r="BI17" s="24">
        <v>1</v>
      </c>
      <c r="BJ17" s="24">
        <v>8</v>
      </c>
      <c r="BK17" s="24">
        <v>10</v>
      </c>
      <c r="BL17"/>
      <c r="BM17"/>
      <c r="BN17"/>
      <c r="BO17"/>
      <c r="BP17"/>
      <c r="BQ17"/>
      <c r="BR17"/>
      <c r="BS17"/>
      <c r="BT17"/>
      <c r="BU17"/>
      <c r="BZ17"/>
      <c r="CA17"/>
      <c r="CB17"/>
      <c r="CI17" s="23">
        <v>2021</v>
      </c>
      <c r="CJ17" s="24">
        <v>9</v>
      </c>
      <c r="CK17" s="24">
        <v>6</v>
      </c>
      <c r="CL17"/>
      <c r="CM17"/>
      <c r="CN17"/>
      <c r="CO17"/>
      <c r="CP17"/>
      <c r="CQ17"/>
      <c r="CR17"/>
      <c r="CS17"/>
      <c r="CT17"/>
      <c r="CU17"/>
    </row>
    <row r="18" spans="9:99" x14ac:dyDescent="0.2">
      <c r="I18" s="23">
        <v>2022</v>
      </c>
      <c r="J18" s="24">
        <v>4</v>
      </c>
      <c r="K18" s="24">
        <v>2</v>
      </c>
      <c r="L18"/>
      <c r="M18"/>
      <c r="N18"/>
      <c r="O18"/>
      <c r="P18"/>
      <c r="Q18"/>
      <c r="AE18"/>
      <c r="AF18"/>
      <c r="AS18"/>
      <c r="AT18"/>
      <c r="AU18"/>
      <c r="BE18" s="23">
        <v>2023</v>
      </c>
      <c r="BJ18" s="24">
        <v>4</v>
      </c>
      <c r="BK18" s="24">
        <v>4</v>
      </c>
      <c r="BL18"/>
      <c r="BM18"/>
      <c r="BN18"/>
      <c r="BO18"/>
      <c r="BP18"/>
      <c r="BQ18"/>
      <c r="BR18"/>
      <c r="BS18"/>
      <c r="BT18"/>
      <c r="BU18"/>
      <c r="BZ18"/>
      <c r="CA18"/>
      <c r="CB18"/>
      <c r="CI18" s="23">
        <v>2022</v>
      </c>
      <c r="CJ18" s="24">
        <v>4</v>
      </c>
      <c r="CK18" s="24">
        <v>4</v>
      </c>
      <c r="CL18"/>
      <c r="CM18"/>
      <c r="CN18"/>
      <c r="CO18"/>
      <c r="CP18"/>
      <c r="CQ18"/>
      <c r="CR18"/>
      <c r="CS18"/>
      <c r="CT18"/>
      <c r="CU18"/>
    </row>
    <row r="19" spans="9:99" x14ac:dyDescent="0.2">
      <c r="I19" s="23">
        <v>2023</v>
      </c>
      <c r="J19" s="24">
        <v>4</v>
      </c>
      <c r="K19" s="24">
        <v>3</v>
      </c>
      <c r="L19"/>
      <c r="M19"/>
      <c r="N19"/>
      <c r="O19"/>
      <c r="P19"/>
      <c r="Q19"/>
      <c r="AE19"/>
      <c r="AF19"/>
      <c r="AS19"/>
      <c r="AT19"/>
      <c r="AU19"/>
      <c r="BE19" s="23">
        <v>2024</v>
      </c>
      <c r="BJ19" s="24">
        <v>2</v>
      </c>
      <c r="BK19" s="24">
        <v>2</v>
      </c>
      <c r="BL19"/>
      <c r="BM19"/>
      <c r="BN19"/>
      <c r="BO19"/>
      <c r="BP19"/>
      <c r="BQ19"/>
      <c r="BR19"/>
      <c r="BS19"/>
      <c r="BT19"/>
      <c r="BU19"/>
      <c r="BZ19"/>
      <c r="CA19"/>
      <c r="CB19"/>
      <c r="CI19" s="23">
        <v>2023</v>
      </c>
      <c r="CJ19" s="24">
        <v>4</v>
      </c>
      <c r="CK19" s="24">
        <v>2</v>
      </c>
      <c r="CL19"/>
      <c r="CM19"/>
      <c r="CN19"/>
      <c r="CO19"/>
      <c r="CP19"/>
      <c r="CQ19"/>
      <c r="CR19"/>
      <c r="CS19"/>
      <c r="CT19"/>
      <c r="CU19"/>
    </row>
    <row r="20" spans="9:99" x14ac:dyDescent="0.2">
      <c r="I20" s="23">
        <v>2024</v>
      </c>
      <c r="J20" s="24">
        <v>3</v>
      </c>
      <c r="K20" s="24">
        <v>1</v>
      </c>
      <c r="L20"/>
      <c r="M20"/>
      <c r="N20"/>
      <c r="O20"/>
      <c r="P20"/>
      <c r="Q20"/>
      <c r="AE20"/>
      <c r="AF20"/>
      <c r="BE20" s="23" t="s">
        <v>27</v>
      </c>
      <c r="BG20" s="24">
        <v>14</v>
      </c>
      <c r="BK20" s="24">
        <v>14</v>
      </c>
      <c r="BL20"/>
      <c r="BM20"/>
      <c r="BN20"/>
      <c r="BO20"/>
      <c r="BP20"/>
      <c r="BQ20"/>
      <c r="BR20"/>
      <c r="CI20" s="23">
        <v>2024</v>
      </c>
      <c r="CJ20" s="24">
        <v>3</v>
      </c>
      <c r="CK20" s="24">
        <v>0</v>
      </c>
      <c r="CL20"/>
      <c r="CM20"/>
      <c r="CN20"/>
      <c r="CO20"/>
      <c r="CP20"/>
      <c r="CQ20"/>
      <c r="CR20"/>
      <c r="CS20"/>
      <c r="CT20"/>
    </row>
    <row r="21" spans="9:99" x14ac:dyDescent="0.2">
      <c r="I21" s="23" t="s">
        <v>29</v>
      </c>
      <c r="J21" s="24">
        <v>72</v>
      </c>
      <c r="K21" s="24">
        <v>21</v>
      </c>
      <c r="L21"/>
      <c r="M21"/>
      <c r="N21"/>
      <c r="O21"/>
      <c r="P21"/>
      <c r="Q21"/>
      <c r="AE21"/>
      <c r="AF21"/>
      <c r="BE21" s="23" t="s">
        <v>29</v>
      </c>
      <c r="BF21" s="24">
        <v>2</v>
      </c>
      <c r="BG21" s="24">
        <v>14</v>
      </c>
      <c r="BH21" s="24">
        <v>1</v>
      </c>
      <c r="BI21" s="24">
        <v>7</v>
      </c>
      <c r="BJ21" s="24">
        <v>48</v>
      </c>
      <c r="BK21" s="24">
        <v>72</v>
      </c>
      <c r="BL21"/>
      <c r="CI21" s="23" t="s">
        <v>29</v>
      </c>
      <c r="CJ21" s="24">
        <v>72</v>
      </c>
      <c r="CK21" s="24">
        <v>48</v>
      </c>
      <c r="CL21"/>
      <c r="CM21"/>
      <c r="CN21"/>
      <c r="CO21"/>
      <c r="CP21"/>
      <c r="CQ21"/>
      <c r="CR21"/>
      <c r="CS21"/>
      <c r="CT21"/>
    </row>
    <row r="22" spans="9:99" x14ac:dyDescent="0.2">
      <c r="I22"/>
      <c r="J22"/>
      <c r="K22"/>
      <c r="L22"/>
      <c r="M22"/>
      <c r="N22"/>
      <c r="O22"/>
      <c r="P22"/>
      <c r="Q22"/>
      <c r="AE22"/>
      <c r="AF22"/>
      <c r="BE22"/>
      <c r="BF22"/>
      <c r="BG22"/>
      <c r="BH22"/>
      <c r="BI22"/>
      <c r="BJ22"/>
      <c r="BK22"/>
      <c r="BL22"/>
    </row>
    <row r="23" spans="9:99" x14ac:dyDescent="0.2">
      <c r="AE23"/>
      <c r="AF23"/>
      <c r="BE23"/>
      <c r="BF23"/>
      <c r="BG23"/>
      <c r="BH23"/>
      <c r="BI23"/>
    </row>
    <row r="24" spans="9:99" x14ac:dyDescent="0.2">
      <c r="AE24"/>
      <c r="AF24"/>
      <c r="BE24"/>
      <c r="BF24"/>
      <c r="BG24"/>
      <c r="BH24"/>
      <c r="BI24"/>
    </row>
    <row r="25" spans="9:99" x14ac:dyDescent="0.2">
      <c r="AE25"/>
      <c r="AF25"/>
      <c r="BE25"/>
      <c r="BF25"/>
      <c r="BG25"/>
      <c r="BH25"/>
      <c r="BI25"/>
    </row>
    <row r="26" spans="9:99" x14ac:dyDescent="0.2">
      <c r="AE26"/>
      <c r="AF26"/>
      <c r="BE26"/>
      <c r="BF26"/>
      <c r="BG26"/>
      <c r="BH26"/>
      <c r="BI26"/>
    </row>
    <row r="27" spans="9:99" x14ac:dyDescent="0.2">
      <c r="AE27"/>
      <c r="AF27"/>
      <c r="BE27"/>
      <c r="BF27"/>
      <c r="BG27"/>
      <c r="BH27"/>
      <c r="BI27"/>
    </row>
    <row r="28" spans="9:99" x14ac:dyDescent="0.2">
      <c r="AE28"/>
      <c r="AF28"/>
      <c r="BE28"/>
      <c r="BF28"/>
      <c r="BG28"/>
      <c r="BH28"/>
      <c r="BI28"/>
    </row>
    <row r="29" spans="9:99" x14ac:dyDescent="0.2">
      <c r="AE29"/>
      <c r="AF29"/>
      <c r="BE29"/>
      <c r="BF29"/>
      <c r="BG29"/>
      <c r="BH29"/>
      <c r="BI29"/>
    </row>
    <row r="30" spans="9:99" x14ac:dyDescent="0.2">
      <c r="AE30"/>
      <c r="AF30"/>
      <c r="BE30"/>
      <c r="BF30"/>
      <c r="BG30"/>
      <c r="BH30"/>
      <c r="BI30"/>
    </row>
    <row r="31" spans="9:99" x14ac:dyDescent="0.2">
      <c r="AE31"/>
      <c r="AF31"/>
      <c r="BE31"/>
      <c r="BF31"/>
      <c r="BG31"/>
      <c r="BH31"/>
      <c r="BI31"/>
    </row>
    <row r="32" spans="9:99" x14ac:dyDescent="0.2">
      <c r="AE32"/>
      <c r="AF32"/>
      <c r="BE32"/>
      <c r="BF32"/>
      <c r="BG32"/>
      <c r="BH32"/>
      <c r="BI32"/>
    </row>
    <row r="33" spans="31:61" x14ac:dyDescent="0.2">
      <c r="AE33"/>
      <c r="AF33"/>
      <c r="BE33"/>
      <c r="BF33"/>
      <c r="BG33"/>
      <c r="BH33"/>
      <c r="BI33"/>
    </row>
    <row r="34" spans="31:61" x14ac:dyDescent="0.2">
      <c r="AE34"/>
      <c r="AF34"/>
      <c r="BE34"/>
      <c r="BF34"/>
      <c r="BG34"/>
      <c r="BH34"/>
      <c r="BI34"/>
    </row>
    <row r="35" spans="31:61" x14ac:dyDescent="0.2">
      <c r="AE35"/>
      <c r="AF35"/>
      <c r="BE35"/>
      <c r="BF35"/>
      <c r="BG35"/>
      <c r="BH35"/>
      <c r="BI35"/>
    </row>
    <row r="36" spans="31:61" x14ac:dyDescent="0.2">
      <c r="AE36"/>
      <c r="AF36"/>
      <c r="BE36"/>
      <c r="BF36"/>
      <c r="BG36"/>
      <c r="BH36"/>
      <c r="BI36"/>
    </row>
    <row r="37" spans="31:61" x14ac:dyDescent="0.2">
      <c r="AE37"/>
      <c r="AF37"/>
      <c r="BE37"/>
      <c r="BF37"/>
    </row>
    <row r="38" spans="31:61" x14ac:dyDescent="0.2">
      <c r="AE38"/>
      <c r="AF38"/>
      <c r="BE38"/>
      <c r="BF38"/>
    </row>
    <row r="39" spans="31:61" x14ac:dyDescent="0.2">
      <c r="AE39"/>
      <c r="AF39"/>
      <c r="BE39"/>
      <c r="BF39"/>
    </row>
    <row r="40" spans="31:61" x14ac:dyDescent="0.2">
      <c r="AE40"/>
      <c r="AF40"/>
      <c r="BE40"/>
      <c r="BF40"/>
    </row>
    <row r="41" spans="31:61" x14ac:dyDescent="0.2">
      <c r="AE41"/>
      <c r="AF41"/>
      <c r="BE41"/>
      <c r="BF41"/>
    </row>
    <row r="42" spans="31:61" x14ac:dyDescent="0.2">
      <c r="AE42"/>
      <c r="AF42"/>
    </row>
    <row r="43" spans="31:61" x14ac:dyDescent="0.2">
      <c r="AE43"/>
      <c r="AF43"/>
    </row>
    <row r="44" spans="31:61" x14ac:dyDescent="0.2">
      <c r="AE44"/>
      <c r="AF44"/>
    </row>
    <row r="45" spans="31:61" x14ac:dyDescent="0.2">
      <c r="AE45"/>
      <c r="AF45"/>
    </row>
    <row r="46" spans="31:61" x14ac:dyDescent="0.2">
      <c r="AE46"/>
      <c r="AF46"/>
    </row>
    <row r="47" spans="31:61" x14ac:dyDescent="0.2">
      <c r="AE47"/>
      <c r="AF47"/>
    </row>
    <row r="48" spans="31:61" x14ac:dyDescent="0.2">
      <c r="AE48"/>
      <c r="AF48"/>
    </row>
    <row r="49" spans="31:32" x14ac:dyDescent="0.2">
      <c r="AE49"/>
      <c r="AF49"/>
    </row>
    <row r="50" spans="31:32" x14ac:dyDescent="0.2">
      <c r="AE50"/>
      <c r="AF50"/>
    </row>
    <row r="51" spans="31:32" x14ac:dyDescent="0.2">
      <c r="AE51"/>
      <c r="AF51"/>
    </row>
    <row r="52" spans="31:32" x14ac:dyDescent="0.2">
      <c r="AE52"/>
      <c r="AF52"/>
    </row>
    <row r="53" spans="31:32" x14ac:dyDescent="0.2">
      <c r="AE53"/>
      <c r="AF53"/>
    </row>
    <row r="54" spans="31:32" x14ac:dyDescent="0.2">
      <c r="AE54"/>
      <c r="AF54"/>
    </row>
    <row r="55" spans="31:32" x14ac:dyDescent="0.2">
      <c r="AE55"/>
      <c r="AF55"/>
    </row>
    <row r="56" spans="31:32" x14ac:dyDescent="0.2">
      <c r="AE56"/>
      <c r="AF56"/>
    </row>
    <row r="57" spans="31:32" x14ac:dyDescent="0.2">
      <c r="AE57"/>
      <c r="AF57"/>
    </row>
    <row r="58" spans="31:32" x14ac:dyDescent="0.2">
      <c r="AE58"/>
      <c r="AF58"/>
    </row>
    <row r="59" spans="31:32" x14ac:dyDescent="0.2">
      <c r="AE59"/>
      <c r="AF59"/>
    </row>
    <row r="60" spans="31:32" x14ac:dyDescent="0.2">
      <c r="AE60"/>
      <c r="AF60"/>
    </row>
  </sheetData>
  <pageMargins left="0.7" right="0.7" top="0.75" bottom="0.75" header="0.3" footer="0.3"/>
  <drawing r:id="rId11"/>
  <extLst>
    <ext xmlns:x14="http://schemas.microsoft.com/office/spreadsheetml/2009/9/main" uri="{A8765BA9-456A-4dab-B4F3-ACF838C121DE}">
      <x14:slicerList>
        <x14:slicer r:id="rId12"/>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43CCF-BA08-2B40-96B5-940806D83632}">
  <dimension ref="A1"/>
  <sheetViews>
    <sheetView topLeftCell="A40" zoomScale="96" zoomScaleNormal="96" workbookViewId="0">
      <selection activeCell="Z134" sqref="Z134"/>
    </sheetView>
  </sheetViews>
  <sheetFormatPr baseColWidth="10" defaultColWidth="10.7109375" defaultRowHeight="16" x14ac:dyDescent="0.2"/>
  <cols>
    <col min="1" max="16384" width="10.7109375" style="28"/>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2527B-C991-604D-950D-A9064718688B}">
  <dimension ref="A1:R85"/>
  <sheetViews>
    <sheetView topLeftCell="K1" zoomScale="107" zoomScaleNormal="107" workbookViewId="0">
      <selection activeCell="N9" sqref="N9"/>
    </sheetView>
  </sheetViews>
  <sheetFormatPr baseColWidth="10" defaultColWidth="10.5703125" defaultRowHeight="16" x14ac:dyDescent="0.2"/>
  <cols>
    <col min="1" max="1" width="43" style="35" customWidth="1"/>
    <col min="2" max="2" width="15.5703125" style="36" customWidth="1"/>
    <col min="3" max="3" width="15" style="36" customWidth="1"/>
    <col min="4" max="4" width="12.85546875" style="37" customWidth="1"/>
    <col min="5" max="5" width="16.7109375" style="80" hidden="1" customWidth="1"/>
    <col min="6" max="6" width="24.85546875" style="38" customWidth="1"/>
    <col min="7" max="7" width="18.42578125" style="2" customWidth="1"/>
    <col min="8" max="9" width="18.42578125" style="38" customWidth="1"/>
    <col min="10" max="10" width="21.7109375" style="38" customWidth="1"/>
    <col min="11" max="11" width="28.140625" style="36" customWidth="1"/>
    <col min="12" max="12" width="25.7109375" style="36" customWidth="1"/>
    <col min="13" max="13" width="20.42578125" style="84" hidden="1" customWidth="1"/>
    <col min="14" max="14" width="25.7109375" style="36" customWidth="1"/>
    <col min="15" max="15" width="18.5703125" style="44" customWidth="1"/>
    <col min="16" max="16" width="43.140625" style="38" customWidth="1"/>
    <col min="17" max="17" width="38.28515625" style="38" customWidth="1"/>
    <col min="18" max="18" width="33.42578125" style="84" hidden="1" customWidth="1"/>
    <col min="19" max="19" width="37.7109375" style="36" customWidth="1"/>
    <col min="20" max="16384" width="10.5703125" style="36"/>
  </cols>
  <sheetData>
    <row r="1" spans="1:18" ht="30" customHeight="1" x14ac:dyDescent="0.2">
      <c r="A1" s="35" t="s">
        <v>40</v>
      </c>
      <c r="O1" s="38"/>
      <c r="Q1" s="36"/>
    </row>
    <row r="2" spans="1:18" ht="65.25" customHeight="1" x14ac:dyDescent="0.2">
      <c r="A2" s="39" t="s">
        <v>41</v>
      </c>
      <c r="B2" s="40" t="s">
        <v>42</v>
      </c>
      <c r="C2" s="40" t="s">
        <v>43</v>
      </c>
      <c r="D2" s="40" t="s">
        <v>44</v>
      </c>
      <c r="E2" s="81" t="s">
        <v>45</v>
      </c>
      <c r="F2" s="40" t="s">
        <v>46</v>
      </c>
      <c r="G2" s="78" t="s">
        <v>47</v>
      </c>
      <c r="H2" s="40" t="s">
        <v>507</v>
      </c>
      <c r="I2" s="40" t="s">
        <v>511</v>
      </c>
      <c r="J2" s="40" t="s">
        <v>510</v>
      </c>
      <c r="K2" s="40" t="s">
        <v>48</v>
      </c>
      <c r="L2" s="40" t="s">
        <v>49</v>
      </c>
      <c r="M2" s="81" t="s">
        <v>50</v>
      </c>
      <c r="N2" s="40" t="s">
        <v>51</v>
      </c>
      <c r="O2" s="40" t="s">
        <v>52</v>
      </c>
      <c r="P2" s="40" t="s">
        <v>53</v>
      </c>
      <c r="Q2" s="40" t="s">
        <v>10</v>
      </c>
      <c r="R2" s="81" t="s">
        <v>54</v>
      </c>
    </row>
    <row r="3" spans="1:18" s="44" customFormat="1" ht="51" x14ac:dyDescent="0.2">
      <c r="A3" s="41" t="s">
        <v>55</v>
      </c>
      <c r="B3" s="37">
        <v>1035</v>
      </c>
      <c r="C3" s="37">
        <v>2002</v>
      </c>
      <c r="D3" s="37">
        <v>2002</v>
      </c>
      <c r="E3" s="80">
        <f>IF(ISNUMBER(Table1[[#This Row],[Year Closed]]),Table1[[#This Row],[Year Closed]]-Table1[[#This Row],[Year Initiated]],"N/A")</f>
        <v>0</v>
      </c>
      <c r="F3" s="42" t="s">
        <v>56</v>
      </c>
      <c r="G3" s="77" t="str">
        <f>_xlfn.XLOOKUP(Table1[[#This Row],[Applicant]],'Applicant Types List'!A:A,'Applicant Types List'!B:B,"")</f>
        <v>Academic</v>
      </c>
      <c r="H3" s="42" t="s">
        <v>509</v>
      </c>
      <c r="I3" s="42" t="s">
        <v>508</v>
      </c>
      <c r="J3" s="43">
        <v>37742</v>
      </c>
      <c r="K3" s="42" t="s">
        <v>57</v>
      </c>
      <c r="L3" s="42" t="s">
        <v>18</v>
      </c>
      <c r="M3" s="85">
        <f>IF(OR(Table1[[#This Row],[Outcome]]="Recommended for funding through MBS", Table1[[#This Row],[Outcome]]="Recommended for funding through NHRA",  Table1[[#This Row],[Outcome]]="Recommended for funding through PBS", Table1[[#This Row],[Outcome]]="Recommended for funding through NBS"), 1,0)</f>
        <v>1</v>
      </c>
      <c r="N3" s="42"/>
      <c r="O3" s="42" t="s">
        <v>58</v>
      </c>
      <c r="P3" s="42"/>
      <c r="Q3" s="42" t="s">
        <v>27</v>
      </c>
      <c r="R3" s="85">
        <f>IF(Table1[[#This Row],[Australian Genomics'' Role]]="N/A", 0,1)</f>
        <v>0</v>
      </c>
    </row>
    <row r="4" spans="1:18" s="44" customFormat="1" ht="51" x14ac:dyDescent="0.2">
      <c r="A4" s="45" t="s">
        <v>59</v>
      </c>
      <c r="B4" s="37">
        <v>1067</v>
      </c>
      <c r="C4" s="46">
        <v>2004</v>
      </c>
      <c r="D4" s="46">
        <v>2004</v>
      </c>
      <c r="E4" s="80">
        <f>IF(ISNUMBER(Table1[[#This Row],[Year Closed]]),Table1[[#This Row],[Year Closed]]-Table1[[#This Row],[Year Initiated]],"N/A")</f>
        <v>0</v>
      </c>
      <c r="F4" s="47" t="s">
        <v>60</v>
      </c>
      <c r="G4" s="77" t="str">
        <f>_xlfn.XLOOKUP(Table1[[#This Row],[Applicant]],'Applicant Types List'!A:A,'Applicant Types List'!B:B,"")</f>
        <v>Other</v>
      </c>
      <c r="H4" s="42" t="s">
        <v>27</v>
      </c>
      <c r="I4" s="42" t="s">
        <v>27</v>
      </c>
      <c r="J4" s="43" t="s">
        <v>27</v>
      </c>
      <c r="K4" s="42" t="s">
        <v>61</v>
      </c>
      <c r="L4" s="48" t="s">
        <v>28</v>
      </c>
      <c r="M4" s="85">
        <f>IF(OR(Table1[[#This Row],[Outcome]]="Recommended for funding through MBS", Table1[[#This Row],[Outcome]]="Recommended for funding through NHRA",  Table1[[#This Row],[Outcome]]="Recommended for funding through PBS", Table1[[#This Row],[Outcome]]="Recommended for funding through NBS"), 1,0)</f>
        <v>0</v>
      </c>
      <c r="N4" s="48"/>
      <c r="O4" s="48" t="s">
        <v>58</v>
      </c>
      <c r="P4" s="42" t="s">
        <v>62</v>
      </c>
      <c r="Q4" s="42" t="s">
        <v>27</v>
      </c>
      <c r="R4" s="85">
        <f>IF(Table1[[#This Row],[Australian Genomics'' Role]]="N/A", 0,1)</f>
        <v>0</v>
      </c>
    </row>
    <row r="5" spans="1:18" s="44" customFormat="1" ht="85" x14ac:dyDescent="0.2">
      <c r="A5" s="45" t="s">
        <v>63</v>
      </c>
      <c r="B5" s="37">
        <v>1127</v>
      </c>
      <c r="C5" s="46">
        <v>2008</v>
      </c>
      <c r="D5" s="46">
        <v>2009</v>
      </c>
      <c r="E5" s="80">
        <f>IF(ISNUMBER(Table1[[#This Row],[Year Closed]]),Table1[[#This Row],[Year Closed]]-Table1[[#This Row],[Year Initiated]],"N/A")</f>
        <v>1</v>
      </c>
      <c r="F5" s="38" t="s">
        <v>64</v>
      </c>
      <c r="G5" s="77" t="str">
        <f>_xlfn.XLOOKUP(Table1[[#This Row],[Applicant]],'Applicant Types List'!A:A,'Applicant Types List'!B:B,"")</f>
        <v>Other</v>
      </c>
      <c r="H5" s="42">
        <v>69380</v>
      </c>
      <c r="I5" s="42" t="s">
        <v>27</v>
      </c>
      <c r="J5" s="43">
        <v>40725</v>
      </c>
      <c r="K5" s="42" t="s">
        <v>65</v>
      </c>
      <c r="L5" s="42" t="s">
        <v>18</v>
      </c>
      <c r="M5" s="85">
        <f>IF(OR(Table1[[#This Row],[Outcome]]="Recommended for funding through MBS", Table1[[#This Row],[Outcome]]="Recommended for funding through NHRA",  Table1[[#This Row],[Outcome]]="Recommended for funding through PBS", Table1[[#This Row],[Outcome]]="Recommended for funding through NBS"), 1,0)</f>
        <v>1</v>
      </c>
      <c r="N5" s="48"/>
      <c r="O5" s="48" t="s">
        <v>58</v>
      </c>
      <c r="P5" s="42" t="s">
        <v>66</v>
      </c>
      <c r="Q5" s="42" t="s">
        <v>27</v>
      </c>
      <c r="R5" s="85">
        <f>IF(Table1[[#This Row],[Australian Genomics'' Role]]="N/A", 0,1)</f>
        <v>0</v>
      </c>
    </row>
    <row r="6" spans="1:18" s="44" customFormat="1" ht="68" x14ac:dyDescent="0.2">
      <c r="A6" s="45" t="s">
        <v>67</v>
      </c>
      <c r="B6" s="37">
        <v>1151</v>
      </c>
      <c r="C6" s="46">
        <v>2011</v>
      </c>
      <c r="D6" s="46">
        <v>2012</v>
      </c>
      <c r="E6" s="80">
        <f>IF(ISNUMBER(Table1[[#This Row],[Year Closed]]),Table1[[#This Row],[Year Closed]]-Table1[[#This Row],[Year Initiated]],"N/A")</f>
        <v>1</v>
      </c>
      <c r="F6" s="47" t="s">
        <v>68</v>
      </c>
      <c r="G6" s="77" t="str">
        <f>_xlfn.XLOOKUP(Table1[[#This Row],[Applicant]],'Applicant Types List'!A:A,'Applicant Types List'!B:B,"")</f>
        <v>Other</v>
      </c>
      <c r="H6" s="42" t="s">
        <v>27</v>
      </c>
      <c r="I6" s="42" t="s">
        <v>27</v>
      </c>
      <c r="J6" s="43" t="s">
        <v>27</v>
      </c>
      <c r="K6" s="42" t="s">
        <v>69</v>
      </c>
      <c r="L6" s="37" t="s">
        <v>28</v>
      </c>
      <c r="M6" s="85">
        <f>IF(OR(Table1[[#This Row],[Outcome]]="Recommended for funding through MBS", Table1[[#This Row],[Outcome]]="Recommended for funding through NHRA",  Table1[[#This Row],[Outcome]]="Recommended for funding through PBS", Table1[[#This Row],[Outcome]]="Recommended for funding through NBS"), 1,0)</f>
        <v>0</v>
      </c>
      <c r="N6" s="37"/>
      <c r="O6" s="37" t="s">
        <v>58</v>
      </c>
      <c r="P6" s="42" t="s">
        <v>70</v>
      </c>
      <c r="Q6" s="42" t="s">
        <v>27</v>
      </c>
      <c r="R6" s="85">
        <f>IF(Table1[[#This Row],[Australian Genomics'' Role]]="N/A", 0,1)</f>
        <v>0</v>
      </c>
    </row>
    <row r="7" spans="1:18" s="44" customFormat="1" ht="51" x14ac:dyDescent="0.2">
      <c r="A7" s="45" t="s">
        <v>71</v>
      </c>
      <c r="B7" s="37">
        <v>1152</v>
      </c>
      <c r="C7" s="46">
        <v>2010</v>
      </c>
      <c r="D7" s="46">
        <v>2018</v>
      </c>
      <c r="E7" s="80">
        <f>IF(ISNUMBER(Table1[[#This Row],[Year Closed]]),Table1[[#This Row],[Year Closed]]-Table1[[#This Row],[Year Initiated]],"N/A")</f>
        <v>8</v>
      </c>
      <c r="F7" s="47" t="s">
        <v>39</v>
      </c>
      <c r="G7" s="77" t="str">
        <f>_xlfn.XLOOKUP(Table1[[#This Row],[Applicant]],'Applicant Types List'!A:A,'Applicant Types List'!B:B,"")</f>
        <v>RCPA</v>
      </c>
      <c r="H7" s="42" t="s">
        <v>512</v>
      </c>
      <c r="I7" s="42" t="s">
        <v>27</v>
      </c>
      <c r="J7" s="43">
        <v>41944</v>
      </c>
      <c r="K7" s="42" t="s">
        <v>72</v>
      </c>
      <c r="L7" s="42" t="s">
        <v>18</v>
      </c>
      <c r="M7" s="85">
        <f>IF(OR(Table1[[#This Row],[Outcome]]="Recommended for funding through MBS", Table1[[#This Row],[Outcome]]="Recommended for funding through NHRA",  Table1[[#This Row],[Outcome]]="Recommended for funding through PBS", Table1[[#This Row],[Outcome]]="Recommended for funding through NBS"), 1,0)</f>
        <v>1</v>
      </c>
      <c r="N7" s="42"/>
      <c r="O7" s="42" t="s">
        <v>58</v>
      </c>
      <c r="P7" s="49" t="s">
        <v>73</v>
      </c>
      <c r="Q7" s="42" t="s">
        <v>27</v>
      </c>
      <c r="R7" s="85">
        <f>IF(Table1[[#This Row],[Australian Genomics'' Role]]="N/A", 0,1)</f>
        <v>0</v>
      </c>
    </row>
    <row r="8" spans="1:18" s="44" customFormat="1" ht="51" x14ac:dyDescent="0.2">
      <c r="A8" s="45" t="s">
        <v>74</v>
      </c>
      <c r="B8" s="37">
        <v>1153</v>
      </c>
      <c r="C8" s="46">
        <v>2010</v>
      </c>
      <c r="D8" s="46">
        <v>2011</v>
      </c>
      <c r="E8" s="80">
        <f>IF(ISNUMBER(Table1[[#This Row],[Year Closed]]),Table1[[#This Row],[Year Closed]]-Table1[[#This Row],[Year Initiated]],"N/A")</f>
        <v>1</v>
      </c>
      <c r="F8" s="47" t="s">
        <v>68</v>
      </c>
      <c r="G8" s="77" t="str">
        <f>_xlfn.XLOOKUP(Table1[[#This Row],[Applicant]],'Applicant Types List'!A:A,'Applicant Types List'!B:B,"")</f>
        <v>Other</v>
      </c>
      <c r="H8" s="42" t="s">
        <v>513</v>
      </c>
      <c r="I8" s="42" t="s">
        <v>27</v>
      </c>
      <c r="J8" s="43">
        <v>41214</v>
      </c>
      <c r="K8" s="42" t="s">
        <v>75</v>
      </c>
      <c r="L8" s="42" t="s">
        <v>18</v>
      </c>
      <c r="M8" s="85">
        <f>IF(OR(Table1[[#This Row],[Outcome]]="Recommended for funding through MBS", Table1[[#This Row],[Outcome]]="Recommended for funding through NHRA",  Table1[[#This Row],[Outcome]]="Recommended for funding through PBS", Table1[[#This Row],[Outcome]]="Recommended for funding through NBS"), 1,0)</f>
        <v>1</v>
      </c>
      <c r="N8" s="37"/>
      <c r="O8" s="37" t="s">
        <v>58</v>
      </c>
      <c r="P8" s="49" t="s">
        <v>76</v>
      </c>
      <c r="Q8" s="42" t="s">
        <v>27</v>
      </c>
      <c r="R8" s="85">
        <f>IF(Table1[[#This Row],[Australian Genomics'' Role]]="N/A", 0,1)</f>
        <v>0</v>
      </c>
    </row>
    <row r="9" spans="1:18" s="44" customFormat="1" ht="170" x14ac:dyDescent="0.2">
      <c r="A9" s="45" t="s">
        <v>77</v>
      </c>
      <c r="B9" s="37">
        <v>1161</v>
      </c>
      <c r="C9" s="46">
        <v>2011</v>
      </c>
      <c r="D9" s="46">
        <v>2013</v>
      </c>
      <c r="E9" s="80">
        <f>IF(ISNUMBER(Table1[[#This Row],[Year Closed]]),Table1[[#This Row],[Year Closed]]-Table1[[#This Row],[Year Initiated]],"N/A")</f>
        <v>2</v>
      </c>
      <c r="F9" s="47" t="s">
        <v>78</v>
      </c>
      <c r="G9" s="77" t="str">
        <f>_xlfn.XLOOKUP(Table1[[#This Row],[Applicant]],'Applicant Types List'!A:A,'Applicant Types List'!B:B,"")</f>
        <v>Pharma</v>
      </c>
      <c r="H9" s="42">
        <v>7337</v>
      </c>
      <c r="I9" s="42">
        <v>73328</v>
      </c>
      <c r="J9" s="43">
        <v>41944</v>
      </c>
      <c r="K9" s="42" t="s">
        <v>79</v>
      </c>
      <c r="L9" s="42" t="s">
        <v>18</v>
      </c>
      <c r="M9" s="85">
        <f>IF(OR(Table1[[#This Row],[Outcome]]="Recommended for funding through MBS", Table1[[#This Row],[Outcome]]="Recommended for funding through NHRA",  Table1[[#This Row],[Outcome]]="Recommended for funding through PBS", Table1[[#This Row],[Outcome]]="Recommended for funding through NBS"), 1,0)</f>
        <v>1</v>
      </c>
      <c r="N9" s="37"/>
      <c r="O9" s="37" t="s">
        <v>58</v>
      </c>
      <c r="P9" s="50" t="s">
        <v>514</v>
      </c>
      <c r="Q9" s="42" t="s">
        <v>27</v>
      </c>
      <c r="R9" s="85">
        <f>IF(Table1[[#This Row],[Australian Genomics'' Role]]="N/A", 0,1)</f>
        <v>0</v>
      </c>
    </row>
    <row r="10" spans="1:18" s="44" customFormat="1" ht="83" customHeight="1" x14ac:dyDescent="0.2">
      <c r="A10" s="45" t="s">
        <v>80</v>
      </c>
      <c r="B10" s="37">
        <v>1222</v>
      </c>
      <c r="C10" s="46">
        <v>2011</v>
      </c>
      <c r="D10" s="46">
        <v>2012</v>
      </c>
      <c r="E10" s="80">
        <f>IF(ISNUMBER(Table1[[#This Row],[Year Closed]]),Table1[[#This Row],[Year Closed]]-Table1[[#This Row],[Year Initiated]],"N/A")</f>
        <v>1</v>
      </c>
      <c r="F10" s="47" t="s">
        <v>81</v>
      </c>
      <c r="G10" s="77" t="str">
        <f>_xlfn.XLOOKUP(Table1[[#This Row],[Applicant]],'Applicant Types List'!A:A,'Applicant Types List'!B:B,"")</f>
        <v>Pharma</v>
      </c>
      <c r="H10" s="42" t="s">
        <v>27</v>
      </c>
      <c r="I10" s="42" t="s">
        <v>27</v>
      </c>
      <c r="J10" s="43" t="s">
        <v>27</v>
      </c>
      <c r="K10" s="42" t="s">
        <v>82</v>
      </c>
      <c r="L10" s="37" t="s">
        <v>27</v>
      </c>
      <c r="M10" s="85">
        <f>IF(OR(Table1[[#This Row],[Outcome]]="Recommended for funding through MBS", Table1[[#This Row],[Outcome]]="Recommended for funding through NHRA",  Table1[[#This Row],[Outcome]]="Recommended for funding through PBS", Table1[[#This Row],[Outcome]]="Recommended for funding through NBS"), 1,0)</f>
        <v>0</v>
      </c>
      <c r="N10" s="37"/>
      <c r="O10" s="37" t="s">
        <v>58</v>
      </c>
      <c r="P10" s="42"/>
      <c r="Q10" s="42" t="s">
        <v>27</v>
      </c>
      <c r="R10" s="85">
        <f>IF(Table1[[#This Row],[Australian Genomics'' Role]]="N/A", 0,1)</f>
        <v>0</v>
      </c>
    </row>
    <row r="11" spans="1:18" s="44" customFormat="1" ht="170" x14ac:dyDescent="0.2">
      <c r="A11" s="45" t="s">
        <v>83</v>
      </c>
      <c r="B11" s="37">
        <v>1318</v>
      </c>
      <c r="C11" s="46">
        <v>2013</v>
      </c>
      <c r="D11" s="46">
        <v>2013</v>
      </c>
      <c r="E11" s="80">
        <f>IF(ISNUMBER(Table1[[#This Row],[Year Closed]]),Table1[[#This Row],[Year Closed]]-Table1[[#This Row],[Year Initiated]],"N/A")</f>
        <v>0</v>
      </c>
      <c r="F11" s="47" t="s">
        <v>84</v>
      </c>
      <c r="G11" s="77" t="str">
        <f>_xlfn.XLOOKUP(Table1[[#This Row],[Applicant]],'Applicant Types List'!A:A,'Applicant Types List'!B:B,"")</f>
        <v>Biotech</v>
      </c>
      <c r="H11" s="42">
        <v>73338</v>
      </c>
      <c r="I11" s="42">
        <v>73330</v>
      </c>
      <c r="J11" s="43">
        <v>41730</v>
      </c>
      <c r="K11" s="42" t="s">
        <v>85</v>
      </c>
      <c r="L11" s="42" t="s">
        <v>18</v>
      </c>
      <c r="M11" s="85">
        <f>IF(OR(Table1[[#This Row],[Outcome]]="Recommended for funding through MBS", Table1[[#This Row],[Outcome]]="Recommended for funding through NHRA",  Table1[[#This Row],[Outcome]]="Recommended for funding through PBS", Table1[[#This Row],[Outcome]]="Recommended for funding through NBS"), 1,0)</f>
        <v>1</v>
      </c>
      <c r="N11" s="42"/>
      <c r="O11" s="37" t="s">
        <v>58</v>
      </c>
      <c r="P11" s="42" t="s">
        <v>515</v>
      </c>
      <c r="Q11" s="42" t="s">
        <v>27</v>
      </c>
      <c r="R11" s="85">
        <f>IF(Table1[[#This Row],[Australian Genomics'' Role]]="N/A", 0,1)</f>
        <v>0</v>
      </c>
    </row>
    <row r="12" spans="1:18" s="44" customFormat="1" ht="51" x14ac:dyDescent="0.2">
      <c r="A12" s="45" t="s">
        <v>86</v>
      </c>
      <c r="B12" s="37">
        <v>1342</v>
      </c>
      <c r="C12" s="46">
        <v>2012</v>
      </c>
      <c r="D12" s="46">
        <v>2013</v>
      </c>
      <c r="E12" s="80">
        <f>IF(ISNUMBER(Table1[[#This Row],[Year Closed]]),Table1[[#This Row],[Year Closed]]-Table1[[#This Row],[Year Initiated]],"N/A")</f>
        <v>1</v>
      </c>
      <c r="F12" s="47" t="s">
        <v>87</v>
      </c>
      <c r="G12" s="77" t="str">
        <f>_xlfn.XLOOKUP(Table1[[#This Row],[Applicant]],'Applicant Types List'!A:A,'Applicant Types List'!B:B,"")</f>
        <v>Other</v>
      </c>
      <c r="H12" s="42" t="s">
        <v>27</v>
      </c>
      <c r="I12" s="42" t="s">
        <v>27</v>
      </c>
      <c r="J12" s="43" t="s">
        <v>27</v>
      </c>
      <c r="K12" s="42" t="s">
        <v>88</v>
      </c>
      <c r="L12" s="37" t="s">
        <v>28</v>
      </c>
      <c r="M12" s="85">
        <f>IF(OR(Table1[[#This Row],[Outcome]]="Recommended for funding through MBS", Table1[[#This Row],[Outcome]]="Recommended for funding through NHRA",  Table1[[#This Row],[Outcome]]="Recommended for funding through PBS", Table1[[#This Row],[Outcome]]="Recommended for funding through NBS"), 1,0)</f>
        <v>0</v>
      </c>
      <c r="N12" s="37"/>
      <c r="O12" s="37" t="s">
        <v>58</v>
      </c>
      <c r="P12" s="42"/>
      <c r="Q12" s="42" t="s">
        <v>27</v>
      </c>
      <c r="R12" s="85">
        <f>IF(Table1[[#This Row],[Australian Genomics'' Role]]="N/A", 0,1)</f>
        <v>0</v>
      </c>
    </row>
    <row r="13" spans="1:18" s="44" customFormat="1" ht="221" x14ac:dyDescent="0.2">
      <c r="A13" s="45" t="s">
        <v>89</v>
      </c>
      <c r="B13" s="37">
        <v>1363</v>
      </c>
      <c r="C13" s="46">
        <v>2014</v>
      </c>
      <c r="D13" s="46">
        <v>2014</v>
      </c>
      <c r="E13" s="80">
        <f>IF(ISNUMBER(Table1[[#This Row],[Year Closed]]),Table1[[#This Row],[Year Closed]]-Table1[[#This Row],[Year Initiated]],"N/A")</f>
        <v>0</v>
      </c>
      <c r="F13" s="47" t="s">
        <v>84</v>
      </c>
      <c r="G13" s="77" t="str">
        <f>_xlfn.XLOOKUP(Table1[[#This Row],[Applicant]],'Applicant Types List'!A:A,'Applicant Types List'!B:B,"")</f>
        <v>Biotech</v>
      </c>
      <c r="H13" s="42" t="s">
        <v>27</v>
      </c>
      <c r="I13" s="42">
        <v>73338</v>
      </c>
      <c r="J13" s="43">
        <v>42005</v>
      </c>
      <c r="K13" s="42" t="s">
        <v>90</v>
      </c>
      <c r="L13" s="42" t="s">
        <v>18</v>
      </c>
      <c r="M13" s="85">
        <f>IF(OR(Table1[[#This Row],[Outcome]]="Recommended for funding through MBS", Table1[[#This Row],[Outcome]]="Recommended for funding through NHRA",  Table1[[#This Row],[Outcome]]="Recommended for funding through PBS", Table1[[#This Row],[Outcome]]="Recommended for funding through NBS"), 1,0)</f>
        <v>1</v>
      </c>
      <c r="N13" s="37"/>
      <c r="O13" s="37" t="s">
        <v>58</v>
      </c>
      <c r="P13" s="42" t="s">
        <v>516</v>
      </c>
      <c r="Q13" s="42" t="s">
        <v>27</v>
      </c>
      <c r="R13" s="85">
        <f>IF(Table1[[#This Row],[Australian Genomics'' Role]]="N/A", 0,1)</f>
        <v>0</v>
      </c>
    </row>
    <row r="14" spans="1:18" s="44" customFormat="1" ht="51" x14ac:dyDescent="0.2">
      <c r="A14" s="45" t="s">
        <v>91</v>
      </c>
      <c r="B14" s="37">
        <v>1380</v>
      </c>
      <c r="C14" s="46">
        <v>2014</v>
      </c>
      <c r="D14" s="46">
        <v>2016</v>
      </c>
      <c r="E14" s="80">
        <f>IF(ISNUMBER(Table1[[#This Row],[Year Closed]]),Table1[[#This Row],[Year Closed]]-Table1[[#This Row],[Year Initiated]],"N/A")</f>
        <v>2</v>
      </c>
      <c r="F14" s="47" t="s">
        <v>78</v>
      </c>
      <c r="G14" s="77" t="str">
        <f>_xlfn.XLOOKUP(Table1[[#This Row],[Applicant]],'Applicant Types List'!A:A,'Applicant Types List'!B:B,"")</f>
        <v>Pharma</v>
      </c>
      <c r="H14" s="42">
        <v>73295</v>
      </c>
      <c r="I14" s="42" t="s">
        <v>27</v>
      </c>
      <c r="J14" s="43">
        <v>42767</v>
      </c>
      <c r="K14" s="42" t="s">
        <v>92</v>
      </c>
      <c r="L14" s="42" t="s">
        <v>18</v>
      </c>
      <c r="M14" s="85">
        <f>IF(OR(Table1[[#This Row],[Outcome]]="Recommended for funding through MBS", Table1[[#This Row],[Outcome]]="Recommended for funding through NHRA",  Table1[[#This Row],[Outcome]]="Recommended for funding through PBS", Table1[[#This Row],[Outcome]]="Recommended for funding through NBS"), 1,0)</f>
        <v>1</v>
      </c>
      <c r="N14" s="42"/>
      <c r="O14" s="37" t="s">
        <v>58</v>
      </c>
      <c r="P14" s="42"/>
      <c r="Q14" s="42" t="s">
        <v>27</v>
      </c>
      <c r="R14" s="85">
        <f>IF(Table1[[#This Row],[Australian Genomics'' Role]]="N/A", 0,1)</f>
        <v>0</v>
      </c>
    </row>
    <row r="15" spans="1:18" s="44" customFormat="1" ht="68" x14ac:dyDescent="0.2">
      <c r="A15" s="45" t="s">
        <v>93</v>
      </c>
      <c r="B15" s="37">
        <v>1407</v>
      </c>
      <c r="C15" s="46">
        <v>2015</v>
      </c>
      <c r="D15" s="46">
        <v>2018</v>
      </c>
      <c r="E15" s="80">
        <f>IF(ISNUMBER(Table1[[#This Row],[Year Closed]]),Table1[[#This Row],[Year Closed]]-Table1[[#This Row],[Year Initiated]],"N/A")</f>
        <v>3</v>
      </c>
      <c r="F15" s="47" t="s">
        <v>78</v>
      </c>
      <c r="G15" s="77" t="str">
        <f>_xlfn.XLOOKUP(Table1[[#This Row],[Applicant]],'Applicant Types List'!A:A,'Applicant Types List'!B:B,"")</f>
        <v>Pharma</v>
      </c>
      <c r="H15" s="42">
        <v>73351</v>
      </c>
      <c r="I15" s="42" t="s">
        <v>27</v>
      </c>
      <c r="J15" s="43">
        <v>43497</v>
      </c>
      <c r="K15" s="42" t="s">
        <v>79</v>
      </c>
      <c r="L15" s="42" t="s">
        <v>18</v>
      </c>
      <c r="M15" s="85">
        <f>IF(OR(Table1[[#This Row],[Outcome]]="Recommended for funding through MBS", Table1[[#This Row],[Outcome]]="Recommended for funding through NHRA",  Table1[[#This Row],[Outcome]]="Recommended for funding through PBS", Table1[[#This Row],[Outcome]]="Recommended for funding through NBS"), 1,0)</f>
        <v>1</v>
      </c>
      <c r="N15" s="37"/>
      <c r="O15" s="37" t="s">
        <v>58</v>
      </c>
      <c r="P15" s="42"/>
      <c r="Q15" s="42" t="s">
        <v>27</v>
      </c>
      <c r="R15" s="85">
        <f>IF(Table1[[#This Row],[Australian Genomics'' Role]]="N/A", 0,1)</f>
        <v>0</v>
      </c>
    </row>
    <row r="16" spans="1:18" s="44" customFormat="1" ht="136" x14ac:dyDescent="0.2">
      <c r="A16" s="45" t="s">
        <v>94</v>
      </c>
      <c r="B16" s="37">
        <v>1449</v>
      </c>
      <c r="C16" s="46">
        <v>2016</v>
      </c>
      <c r="D16" s="46">
        <v>2018</v>
      </c>
      <c r="E16" s="80">
        <f>IF(ISNUMBER(Table1[[#This Row],[Year Closed]]),Table1[[#This Row],[Year Closed]]-Table1[[#This Row],[Year Initiated]],"N/A")</f>
        <v>2</v>
      </c>
      <c r="F16" s="47" t="s">
        <v>95</v>
      </c>
      <c r="G16" s="77" t="str">
        <f>_xlfn.XLOOKUP(Table1[[#This Row],[Applicant]],'Applicant Types List'!A:A,'Applicant Types List'!B:B,"")</f>
        <v>Academic</v>
      </c>
      <c r="H16" s="42" t="s">
        <v>517</v>
      </c>
      <c r="I16" s="42" t="s">
        <v>27</v>
      </c>
      <c r="J16" s="43">
        <v>43586</v>
      </c>
      <c r="K16" s="51" t="s">
        <v>96</v>
      </c>
      <c r="L16" s="42" t="s">
        <v>18</v>
      </c>
      <c r="M16" s="85">
        <f>IF(OR(Table1[[#This Row],[Outcome]]="Recommended for funding through MBS", Table1[[#This Row],[Outcome]]="Recommended for funding through NHRA",  Table1[[#This Row],[Outcome]]="Recommended for funding through PBS", Table1[[#This Row],[Outcome]]="Recommended for funding through NBS"), 1,0)</f>
        <v>1</v>
      </c>
      <c r="N16" s="42"/>
      <c r="O16" s="42" t="s">
        <v>58</v>
      </c>
      <c r="P16" s="42"/>
      <c r="Q16" s="42" t="s">
        <v>27</v>
      </c>
      <c r="R16" s="85">
        <f>IF(Table1[[#This Row],[Australian Genomics'' Role]]="N/A", 0,1)</f>
        <v>0</v>
      </c>
    </row>
    <row r="17" spans="1:18" s="44" customFormat="1" ht="85" x14ac:dyDescent="0.2">
      <c r="A17" s="45" t="s">
        <v>97</v>
      </c>
      <c r="B17" s="37">
        <v>1452</v>
      </c>
      <c r="C17" s="46">
        <v>2016</v>
      </c>
      <c r="D17" s="46" t="s">
        <v>27</v>
      </c>
      <c r="E17" s="80" t="str">
        <f>IF(ISNUMBER(Table1[[#This Row],[Year Closed]]),Table1[[#This Row],[Year Closed]]-Table1[[#This Row],[Year Initiated]],"N/A")</f>
        <v>N/A</v>
      </c>
      <c r="F17" s="38" t="s">
        <v>98</v>
      </c>
      <c r="G17" s="77" t="str">
        <f>_xlfn.XLOOKUP(Table1[[#This Row],[Applicant]],'Applicant Types List'!A:A,'Applicant Types List'!B:B,"")</f>
        <v>Pharma</v>
      </c>
      <c r="H17" s="42" t="s">
        <v>27</v>
      </c>
      <c r="I17" s="42">
        <v>72847</v>
      </c>
      <c r="J17" s="43" t="s">
        <v>27</v>
      </c>
      <c r="K17" s="42" t="s">
        <v>99</v>
      </c>
      <c r="L17" s="48" t="s">
        <v>26</v>
      </c>
      <c r="M17" s="85">
        <f>IF(OR(Table1[[#This Row],[Outcome]]="Recommended for funding through MBS", Table1[[#This Row],[Outcome]]="Recommended for funding through NHRA",  Table1[[#This Row],[Outcome]]="Recommended for funding through PBS", Table1[[#This Row],[Outcome]]="Recommended for funding through NBS"), 1,0)</f>
        <v>0</v>
      </c>
      <c r="N17" s="48"/>
      <c r="O17" s="48" t="s">
        <v>100</v>
      </c>
      <c r="P17" s="42" t="s">
        <v>101</v>
      </c>
      <c r="Q17" s="42" t="s">
        <v>27</v>
      </c>
      <c r="R17" s="85">
        <f>IF(Table1[[#This Row],[Australian Genomics'' Role]]="N/A", 0,1)</f>
        <v>0</v>
      </c>
    </row>
    <row r="18" spans="1:18" s="44" customFormat="1" ht="68" x14ac:dyDescent="0.2">
      <c r="A18" s="45" t="s">
        <v>102</v>
      </c>
      <c r="B18" s="37">
        <v>1454</v>
      </c>
      <c r="C18" s="46">
        <v>2016</v>
      </c>
      <c r="D18" s="46">
        <v>2018</v>
      </c>
      <c r="E18" s="80">
        <f>IF(ISNUMBER(Table1[[#This Row],[Year Closed]]),Table1[[#This Row],[Year Closed]]-Table1[[#This Row],[Year Initiated]],"N/A")</f>
        <v>2</v>
      </c>
      <c r="F18" s="47" t="s">
        <v>81</v>
      </c>
      <c r="G18" s="77" t="str">
        <f>_xlfn.XLOOKUP(Table1[[#This Row],[Applicant]],'Applicant Types List'!A:A,'Applicant Types List'!B:B,"")</f>
        <v>Pharma</v>
      </c>
      <c r="H18" s="42">
        <v>73344</v>
      </c>
      <c r="I18" s="42" t="s">
        <v>27</v>
      </c>
      <c r="J18" s="43">
        <v>43466</v>
      </c>
      <c r="K18" s="51" t="s">
        <v>103</v>
      </c>
      <c r="L18" s="42" t="s">
        <v>18</v>
      </c>
      <c r="M18" s="85">
        <f>IF(OR(Table1[[#This Row],[Outcome]]="Recommended for funding through MBS", Table1[[#This Row],[Outcome]]="Recommended for funding through NHRA",  Table1[[#This Row],[Outcome]]="Recommended for funding through PBS", Table1[[#This Row],[Outcome]]="Recommended for funding through NBS"), 1,0)</f>
        <v>1</v>
      </c>
      <c r="N18" s="42"/>
      <c r="O18" s="42" t="s">
        <v>58</v>
      </c>
      <c r="P18" s="42"/>
      <c r="Q18" s="42" t="s">
        <v>27</v>
      </c>
      <c r="R18" s="85">
        <f>IF(Table1[[#This Row],[Australian Genomics'' Role]]="N/A", 0,1)</f>
        <v>0</v>
      </c>
    </row>
    <row r="19" spans="1:18" s="44" customFormat="1" ht="51" x14ac:dyDescent="0.2">
      <c r="A19" s="45" t="s">
        <v>104</v>
      </c>
      <c r="B19" s="37">
        <v>1473</v>
      </c>
      <c r="C19" s="46">
        <v>2017</v>
      </c>
      <c r="D19" s="46">
        <v>2021</v>
      </c>
      <c r="E19" s="80">
        <f>IF(ISNUMBER(Table1[[#This Row],[Year Closed]]),Table1[[#This Row],[Year Closed]]-Table1[[#This Row],[Year Initiated]],"N/A")</f>
        <v>4</v>
      </c>
      <c r="F19" s="47" t="s">
        <v>105</v>
      </c>
      <c r="G19" s="77" t="str">
        <f>_xlfn.XLOOKUP(Table1[[#This Row],[Applicant]],'Applicant Types List'!A:A,'Applicant Types List'!B:B,"")</f>
        <v>Biotech</v>
      </c>
      <c r="H19" s="42" t="s">
        <v>27</v>
      </c>
      <c r="I19" s="42" t="s">
        <v>27</v>
      </c>
      <c r="J19" s="43" t="s">
        <v>27</v>
      </c>
      <c r="K19" s="51" t="s">
        <v>106</v>
      </c>
      <c r="L19" s="37" t="s">
        <v>28</v>
      </c>
      <c r="M19" s="85">
        <f>IF(OR(Table1[[#This Row],[Outcome]]="Recommended for funding through MBS", Table1[[#This Row],[Outcome]]="Recommended for funding through NHRA",  Table1[[#This Row],[Outcome]]="Recommended for funding through PBS", Table1[[#This Row],[Outcome]]="Recommended for funding through NBS"), 1,0)</f>
        <v>0</v>
      </c>
      <c r="N19" s="37"/>
      <c r="O19" s="37" t="s">
        <v>58</v>
      </c>
      <c r="P19" s="42"/>
      <c r="Q19" s="42" t="s">
        <v>27</v>
      </c>
      <c r="R19" s="85">
        <f>IF(Table1[[#This Row],[Australian Genomics'' Role]]="N/A", 0,1)</f>
        <v>0</v>
      </c>
    </row>
    <row r="20" spans="1:18" s="44" customFormat="1" ht="51" x14ac:dyDescent="0.2">
      <c r="A20" s="45" t="s">
        <v>107</v>
      </c>
      <c r="B20" s="37">
        <v>1476</v>
      </c>
      <c r="C20" s="46">
        <v>2017</v>
      </c>
      <c r="D20" s="46">
        <v>2019</v>
      </c>
      <c r="E20" s="80">
        <f>IF(ISNUMBER(Table1[[#This Row],[Year Closed]]),Table1[[#This Row],[Year Closed]]-Table1[[#This Row],[Year Initiated]],"N/A")</f>
        <v>2</v>
      </c>
      <c r="F20" s="47" t="s">
        <v>108</v>
      </c>
      <c r="G20" s="77" t="str">
        <f>_xlfn.XLOOKUP(Table1[[#This Row],[Applicant]],'Applicant Types List'!A:A,'Applicant Types List'!B:B,"")</f>
        <v>Academic</v>
      </c>
      <c r="H20" s="42" t="s">
        <v>518</v>
      </c>
      <c r="I20" s="42" t="s">
        <v>27</v>
      </c>
      <c r="J20" s="43">
        <v>43952</v>
      </c>
      <c r="K20" s="42" t="s">
        <v>109</v>
      </c>
      <c r="L20" s="42" t="s">
        <v>18</v>
      </c>
      <c r="M20" s="85">
        <f>IF(OR(Table1[[#This Row],[Outcome]]="Recommended for funding through MBS", Table1[[#This Row],[Outcome]]="Recommended for funding through NHRA",  Table1[[#This Row],[Outcome]]="Recommended for funding through PBS", Table1[[#This Row],[Outcome]]="Recommended for funding through NBS"), 1,0)</f>
        <v>1</v>
      </c>
      <c r="N20" s="42"/>
      <c r="O20" s="42" t="s">
        <v>58</v>
      </c>
      <c r="P20" s="42"/>
      <c r="Q20" s="42" t="s">
        <v>46</v>
      </c>
      <c r="R20" s="85">
        <f>IF(Table1[[#This Row],[Australian Genomics'' Role]]="N/A", 0,1)</f>
        <v>1</v>
      </c>
    </row>
    <row r="21" spans="1:18" s="44" customFormat="1" ht="90" customHeight="1" x14ac:dyDescent="0.2">
      <c r="A21" s="45" t="s">
        <v>110</v>
      </c>
      <c r="B21" s="37">
        <v>1495</v>
      </c>
      <c r="C21" s="46">
        <v>2018</v>
      </c>
      <c r="D21" s="46" t="s">
        <v>27</v>
      </c>
      <c r="E21" s="80" t="str">
        <f>IF(ISNUMBER(Table1[[#This Row],[Year Closed]]),Table1[[#This Row],[Year Closed]]-Table1[[#This Row],[Year Initiated]],"N/A")</f>
        <v>N/A</v>
      </c>
      <c r="F21" s="47" t="s">
        <v>39</v>
      </c>
      <c r="G21" s="77" t="str">
        <f>_xlfn.XLOOKUP(Table1[[#This Row],[Applicant]],'Applicant Types List'!A:A,'Applicant Types List'!B:B,"")</f>
        <v>RCPA</v>
      </c>
      <c r="H21" s="42" t="s">
        <v>27</v>
      </c>
      <c r="I21" s="42" t="s">
        <v>27</v>
      </c>
      <c r="J21" s="43" t="s">
        <v>27</v>
      </c>
      <c r="K21" s="42" t="s">
        <v>111</v>
      </c>
      <c r="L21" s="42" t="s">
        <v>26</v>
      </c>
      <c r="M21" s="85">
        <f>IF(OR(Table1[[#This Row],[Outcome]]="Recommended for funding through MBS", Table1[[#This Row],[Outcome]]="Recommended for funding through NHRA",  Table1[[#This Row],[Outcome]]="Recommended for funding through PBS", Table1[[#This Row],[Outcome]]="Recommended for funding through NBS"), 1,0)</f>
        <v>0</v>
      </c>
      <c r="N21" s="42"/>
      <c r="O21" s="42" t="s">
        <v>100</v>
      </c>
      <c r="P21" s="42" t="s">
        <v>519</v>
      </c>
      <c r="Q21" s="42" t="s">
        <v>27</v>
      </c>
      <c r="R21" s="85">
        <f>IF(Table1[[#This Row],[Australian Genomics'' Role]]="N/A", 0,1)</f>
        <v>0</v>
      </c>
    </row>
    <row r="22" spans="1:18" s="44" customFormat="1" ht="77.25" customHeight="1" x14ac:dyDescent="0.2">
      <c r="A22" s="45" t="s">
        <v>112</v>
      </c>
      <c r="B22" s="37">
        <v>1504</v>
      </c>
      <c r="C22" s="46">
        <v>2018</v>
      </c>
      <c r="D22" s="46">
        <v>2018</v>
      </c>
      <c r="E22" s="80">
        <f>IF(ISNUMBER(Table1[[#This Row],[Year Closed]]),Table1[[#This Row],[Year Closed]]-Table1[[#This Row],[Year Initiated]],"N/A")</f>
        <v>0</v>
      </c>
      <c r="F22" s="47" t="s">
        <v>39</v>
      </c>
      <c r="G22" s="77" t="str">
        <f>_xlfn.XLOOKUP(Table1[[#This Row],[Applicant]],'Applicant Types List'!A:A,'Applicant Types List'!B:B,"")</f>
        <v>RCPA</v>
      </c>
      <c r="H22" s="42" t="s">
        <v>520</v>
      </c>
      <c r="I22" s="42" t="s">
        <v>27</v>
      </c>
      <c r="J22" s="43">
        <v>43952</v>
      </c>
      <c r="K22" s="42" t="s">
        <v>113</v>
      </c>
      <c r="L22" s="48" t="s">
        <v>25</v>
      </c>
      <c r="M22" s="85">
        <f>IF(OR(Table1[[#This Row],[Outcome]]="Recommended for funding through MBS", Table1[[#This Row],[Outcome]]="Recommended for funding through NHRA",  Table1[[#This Row],[Outcome]]="Recommended for funding through PBS", Table1[[#This Row],[Outcome]]="Recommended for funding through NBS"), 1,0)</f>
        <v>0</v>
      </c>
      <c r="N22" s="48"/>
      <c r="O22" s="48" t="s">
        <v>58</v>
      </c>
      <c r="P22" s="42" t="s">
        <v>521</v>
      </c>
      <c r="Q22" s="42" t="s">
        <v>27</v>
      </c>
      <c r="R22" s="85">
        <f>IF(Table1[[#This Row],[Australian Genomics'' Role]]="N/A", 0,1)</f>
        <v>0</v>
      </c>
    </row>
    <row r="23" spans="1:18" s="44" customFormat="1" ht="138" customHeight="1" x14ac:dyDescent="0.2">
      <c r="A23" s="45" t="s">
        <v>114</v>
      </c>
      <c r="B23" s="37">
        <v>1508</v>
      </c>
      <c r="C23" s="46">
        <v>2017</v>
      </c>
      <c r="D23" s="46" t="s">
        <v>27</v>
      </c>
      <c r="E23" s="80" t="str">
        <f>IF(ISNUMBER(Table1[[#This Row],[Year Closed]]),Table1[[#This Row],[Year Closed]]-Table1[[#This Row],[Year Initiated]],"N/A")</f>
        <v>N/A</v>
      </c>
      <c r="F23" s="38" t="s">
        <v>98</v>
      </c>
      <c r="G23" s="77" t="str">
        <f>_xlfn.XLOOKUP(Table1[[#This Row],[Applicant]],'Applicant Types List'!A:A,'Applicant Types List'!B:B,"")</f>
        <v>Pharma</v>
      </c>
      <c r="H23" s="42" t="s">
        <v>27</v>
      </c>
      <c r="I23" s="42" t="s">
        <v>27</v>
      </c>
      <c r="J23" s="43" t="s">
        <v>27</v>
      </c>
      <c r="K23" s="42" t="s">
        <v>500</v>
      </c>
      <c r="L23" s="48" t="s">
        <v>26</v>
      </c>
      <c r="M23" s="85">
        <f>IF(OR(Table1[[#This Row],[Outcome]]="Recommended for funding through MBS", Table1[[#This Row],[Outcome]]="Recommended for funding through NHRA",  Table1[[#This Row],[Outcome]]="Recommended for funding through PBS", Table1[[#This Row],[Outcome]]="Recommended for funding through NBS"), 1,0)</f>
        <v>0</v>
      </c>
      <c r="N23" s="48"/>
      <c r="O23" s="48" t="s">
        <v>100</v>
      </c>
      <c r="P23" s="42" t="s">
        <v>115</v>
      </c>
      <c r="Q23" s="42" t="s">
        <v>27</v>
      </c>
      <c r="R23" s="85">
        <f>IF(Table1[[#This Row],[Australian Genomics'' Role]]="N/A", 0,1)</f>
        <v>0</v>
      </c>
    </row>
    <row r="24" spans="1:18" ht="119" x14ac:dyDescent="0.2">
      <c r="A24" s="45" t="s">
        <v>502</v>
      </c>
      <c r="B24" s="37">
        <v>1526</v>
      </c>
      <c r="C24" s="46">
        <v>2018</v>
      </c>
      <c r="D24" s="46">
        <v>2019</v>
      </c>
      <c r="E24" s="80">
        <f>IF(ISNUMBER(Table1[[#This Row],[Year Closed]]),Table1[[#This Row],[Year Closed]]-Table1[[#This Row],[Year Initiated]],"N/A")</f>
        <v>1</v>
      </c>
      <c r="F24" s="47" t="s">
        <v>39</v>
      </c>
      <c r="G24" s="77" t="str">
        <f>_xlfn.XLOOKUP(Table1[[#This Row],[Applicant]],'Applicant Types List'!A:A,'Applicant Types List'!B:B,"")</f>
        <v>RCPA</v>
      </c>
      <c r="H24" s="42" t="s">
        <v>503</v>
      </c>
      <c r="I24" s="42" t="s">
        <v>27</v>
      </c>
      <c r="J24" s="43">
        <v>43952</v>
      </c>
      <c r="K24" s="42" t="s">
        <v>116</v>
      </c>
      <c r="L24" s="42" t="s">
        <v>18</v>
      </c>
      <c r="M24" s="85">
        <f>IF(OR(Table1[[#This Row],[Outcome]]="Recommended for funding through MBS", Table1[[#This Row],[Outcome]]="Recommended for funding through NHRA",  Table1[[#This Row],[Outcome]]="Recommended for funding through PBS", Table1[[#This Row],[Outcome]]="Recommended for funding through NBS"), 1,0)</f>
        <v>1</v>
      </c>
      <c r="N24" s="52"/>
      <c r="O24" s="52" t="s">
        <v>58</v>
      </c>
      <c r="P24" s="42" t="s">
        <v>117</v>
      </c>
      <c r="Q24" s="42" t="s">
        <v>27</v>
      </c>
      <c r="R24" s="85">
        <f>IF(Table1[[#This Row],[Australian Genomics'' Role]]="N/A", 0,1)</f>
        <v>0</v>
      </c>
    </row>
    <row r="25" spans="1:18" ht="51" x14ac:dyDescent="0.2">
      <c r="A25" s="45" t="s">
        <v>501</v>
      </c>
      <c r="B25" s="37">
        <v>1527</v>
      </c>
      <c r="C25" s="46">
        <v>2018</v>
      </c>
      <c r="D25" s="46">
        <v>2019</v>
      </c>
      <c r="E25" s="80">
        <f>IF(ISNUMBER(Table1[[#This Row],[Year Closed]]),Table1[[#This Row],[Year Closed]]-Table1[[#This Row],[Year Initiated]],"N/A")</f>
        <v>1</v>
      </c>
      <c r="F25" s="47" t="s">
        <v>39</v>
      </c>
      <c r="G25" s="77" t="str">
        <f>_xlfn.XLOOKUP(Table1[[#This Row],[Applicant]],'Applicant Types List'!A:A,'Applicant Types List'!B:B,"")</f>
        <v>RCPA</v>
      </c>
      <c r="H25" s="52" t="s">
        <v>504</v>
      </c>
      <c r="I25" s="42" t="s">
        <v>27</v>
      </c>
      <c r="J25" s="43">
        <v>43952</v>
      </c>
      <c r="K25" s="42" t="s">
        <v>118</v>
      </c>
      <c r="L25" s="42" t="s">
        <v>18</v>
      </c>
      <c r="M25" s="85">
        <f>IF(OR(Table1[[#This Row],[Outcome]]="Recommended for funding through MBS", Table1[[#This Row],[Outcome]]="Recommended for funding through NHRA",  Table1[[#This Row],[Outcome]]="Recommended for funding through PBS", Table1[[#This Row],[Outcome]]="Recommended for funding through NBS"), 1,0)</f>
        <v>1</v>
      </c>
      <c r="N25" s="52"/>
      <c r="O25" s="52" t="s">
        <v>58</v>
      </c>
      <c r="P25" s="42"/>
      <c r="Q25" s="42" t="s">
        <v>27</v>
      </c>
      <c r="R25" s="85">
        <f>IF(Table1[[#This Row],[Australian Genomics'' Role]]="N/A", 0,1)</f>
        <v>0</v>
      </c>
    </row>
    <row r="26" spans="1:18" s="44" customFormat="1" ht="119" x14ac:dyDescent="0.2">
      <c r="A26" s="53" t="s">
        <v>522</v>
      </c>
      <c r="B26" s="37">
        <v>1528</v>
      </c>
      <c r="C26" s="46">
        <v>2018</v>
      </c>
      <c r="D26" s="46">
        <v>2019</v>
      </c>
      <c r="E26" s="80">
        <f>IF(ISNUMBER(Table1[[#This Row],[Year Closed]]),Table1[[#This Row],[Year Closed]]-Table1[[#This Row],[Year Initiated]],"N/A")</f>
        <v>1</v>
      </c>
      <c r="F26" s="47" t="s">
        <v>39</v>
      </c>
      <c r="G26" s="77" t="str">
        <f>_xlfn.XLOOKUP(Table1[[#This Row],[Applicant]],'Applicant Types List'!A:A,'Applicant Types List'!B:B,"")</f>
        <v>RCPA</v>
      </c>
      <c r="H26" s="42" t="s">
        <v>523</v>
      </c>
      <c r="I26" s="42" t="s">
        <v>27</v>
      </c>
      <c r="J26" s="43" t="s">
        <v>524</v>
      </c>
      <c r="K26" s="42" t="s">
        <v>119</v>
      </c>
      <c r="L26" s="42" t="s">
        <v>18</v>
      </c>
      <c r="M26" s="85">
        <f>IF(OR(Table1[[#This Row],[Outcome]]="Recommended for funding through MBS", Table1[[#This Row],[Outcome]]="Recommended for funding through NHRA",  Table1[[#This Row],[Outcome]]="Recommended for funding through PBS", Table1[[#This Row],[Outcome]]="Recommended for funding through NBS"), 1,0)</f>
        <v>1</v>
      </c>
      <c r="N26" s="52"/>
      <c r="O26" s="52" t="s">
        <v>58</v>
      </c>
      <c r="P26" s="42" t="s">
        <v>120</v>
      </c>
      <c r="Q26" s="42" t="s">
        <v>27</v>
      </c>
      <c r="R26" s="85">
        <f>IF(Table1[[#This Row],[Australian Genomics'' Role]]="N/A", 0,1)</f>
        <v>0</v>
      </c>
    </row>
    <row r="27" spans="1:18" s="44" customFormat="1" ht="119" x14ac:dyDescent="0.2">
      <c r="A27" s="45" t="s">
        <v>121</v>
      </c>
      <c r="B27" s="37">
        <v>1531</v>
      </c>
      <c r="C27" s="46">
        <v>2019</v>
      </c>
      <c r="D27" s="46">
        <v>2019</v>
      </c>
      <c r="E27" s="80">
        <f>IF(ISNUMBER(Table1[[#This Row],[Year Closed]]),Table1[[#This Row],[Year Closed]]-Table1[[#This Row],[Year Initiated]],"N/A")</f>
        <v>0</v>
      </c>
      <c r="F27" s="47" t="s">
        <v>39</v>
      </c>
      <c r="G27" s="77" t="str">
        <f>_xlfn.XLOOKUP(Table1[[#This Row],[Applicant]],'Applicant Types List'!A:A,'Applicant Types List'!B:B,"")</f>
        <v>RCPA</v>
      </c>
      <c r="H27" s="42" t="s">
        <v>525</v>
      </c>
      <c r="I27" s="42" t="s">
        <v>27</v>
      </c>
      <c r="J27" s="54">
        <v>44743</v>
      </c>
      <c r="K27" s="42" t="s">
        <v>122</v>
      </c>
      <c r="L27" s="42" t="s">
        <v>18</v>
      </c>
      <c r="M27" s="85">
        <f>IF(OR(Table1[[#This Row],[Outcome]]="Recommended for funding through MBS", Table1[[#This Row],[Outcome]]="Recommended for funding through NHRA",  Table1[[#This Row],[Outcome]]="Recommended for funding through PBS", Table1[[#This Row],[Outcome]]="Recommended for funding through NBS"), 1,0)</f>
        <v>1</v>
      </c>
      <c r="N27" s="42" t="s">
        <v>144</v>
      </c>
      <c r="O27" s="42" t="s">
        <v>58</v>
      </c>
      <c r="P27" s="42" t="s">
        <v>485</v>
      </c>
      <c r="Q27" s="42" t="s">
        <v>27</v>
      </c>
      <c r="R27" s="85">
        <f>IF(Table1[[#This Row],[Australian Genomics'' Role]]="N/A", 0,1)</f>
        <v>0</v>
      </c>
    </row>
    <row r="28" spans="1:18" s="44" customFormat="1" ht="162" customHeight="1" x14ac:dyDescent="0.2">
      <c r="A28" s="45" t="s">
        <v>123</v>
      </c>
      <c r="B28" s="37">
        <v>1532</v>
      </c>
      <c r="C28" s="46">
        <v>2019</v>
      </c>
      <c r="D28" s="46">
        <v>2020</v>
      </c>
      <c r="E28" s="80">
        <f>IF(ISNUMBER(Table1[[#This Row],[Year Closed]]),Table1[[#This Row],[Year Closed]]-Table1[[#This Row],[Year Initiated]],"N/A")</f>
        <v>1</v>
      </c>
      <c r="F28" s="47" t="s">
        <v>39</v>
      </c>
      <c r="G28" s="77" t="str">
        <f>_xlfn.XLOOKUP(Table1[[#This Row],[Applicant]],'Applicant Types List'!A:A,'Applicant Types List'!B:B,"")</f>
        <v>RCPA</v>
      </c>
      <c r="H28" s="42" t="s">
        <v>526</v>
      </c>
      <c r="I28" s="42">
        <v>73325</v>
      </c>
      <c r="J28" s="43">
        <v>44743</v>
      </c>
      <c r="K28" s="42" t="s">
        <v>124</v>
      </c>
      <c r="L28" s="42" t="s">
        <v>18</v>
      </c>
      <c r="M28" s="85">
        <f>IF(OR(Table1[[#This Row],[Outcome]]="Recommended for funding through MBS", Table1[[#This Row],[Outcome]]="Recommended for funding through NHRA",  Table1[[#This Row],[Outcome]]="Recommended for funding through PBS", Table1[[#This Row],[Outcome]]="Recommended for funding through NBS"), 1,0)</f>
        <v>1</v>
      </c>
      <c r="N28" s="42"/>
      <c r="O28" s="42" t="s">
        <v>58</v>
      </c>
      <c r="P28" s="42" t="s">
        <v>505</v>
      </c>
      <c r="Q28" s="42" t="s">
        <v>27</v>
      </c>
      <c r="R28" s="85">
        <f>IF(Table1[[#This Row],[Australian Genomics'' Role]]="N/A", 0,1)</f>
        <v>0</v>
      </c>
    </row>
    <row r="29" spans="1:18" ht="30" customHeight="1" x14ac:dyDescent="0.2">
      <c r="A29" s="45" t="s">
        <v>125</v>
      </c>
      <c r="B29" s="37">
        <v>1533</v>
      </c>
      <c r="C29" s="46">
        <v>2018</v>
      </c>
      <c r="D29" s="46">
        <v>2019</v>
      </c>
      <c r="E29" s="80">
        <f>IF(ISNUMBER(Table1[[#This Row],[Year Closed]]),Table1[[#This Row],[Year Closed]]-Table1[[#This Row],[Year Initiated]],"N/A")</f>
        <v>1</v>
      </c>
      <c r="F29" s="47" t="s">
        <v>39</v>
      </c>
      <c r="G29" s="77" t="str">
        <f>_xlfn.XLOOKUP(Table1[[#This Row],[Applicant]],'Applicant Types List'!A:A,'Applicant Types List'!B:B,"")</f>
        <v>RCPA</v>
      </c>
      <c r="H29" s="42">
        <v>73388</v>
      </c>
      <c r="I29" s="42" t="s">
        <v>27</v>
      </c>
      <c r="J29" s="43">
        <v>44501</v>
      </c>
      <c r="K29" s="42" t="s">
        <v>126</v>
      </c>
      <c r="L29" s="42" t="s">
        <v>18</v>
      </c>
      <c r="M29" s="85">
        <f>IF(OR(Table1[[#This Row],[Outcome]]="Recommended for funding through MBS", Table1[[#This Row],[Outcome]]="Recommended for funding through NHRA",  Table1[[#This Row],[Outcome]]="Recommended for funding through PBS", Table1[[#This Row],[Outcome]]="Recommended for funding through NBS"), 1,0)</f>
        <v>1</v>
      </c>
      <c r="N29" s="42"/>
      <c r="O29" s="42" t="s">
        <v>58</v>
      </c>
      <c r="P29" s="42" t="s">
        <v>127</v>
      </c>
      <c r="Q29" s="42" t="s">
        <v>27</v>
      </c>
      <c r="R29" s="85">
        <f>IF(Table1[[#This Row],[Australian Genomics'' Role]]="N/A", 0,1)</f>
        <v>0</v>
      </c>
    </row>
    <row r="30" spans="1:18" s="44" customFormat="1" ht="177" customHeight="1" x14ac:dyDescent="0.2">
      <c r="A30" s="45" t="s">
        <v>128</v>
      </c>
      <c r="B30" s="37">
        <v>1534</v>
      </c>
      <c r="C30" s="46">
        <v>2018</v>
      </c>
      <c r="D30" s="46">
        <v>2019</v>
      </c>
      <c r="E30" s="80">
        <f>IF(ISNUMBER(Table1[[#This Row],[Year Closed]]),Table1[[#This Row],[Year Closed]]-Table1[[#This Row],[Year Initiated]],"N/A")</f>
        <v>1</v>
      </c>
      <c r="F30" s="47" t="s">
        <v>39</v>
      </c>
      <c r="G30" s="77" t="str">
        <f>_xlfn.XLOOKUP(Table1[[#This Row],[Applicant]],'Applicant Types List'!A:A,'Applicant Types List'!B:B,"")</f>
        <v>RCPA</v>
      </c>
      <c r="H30" s="42" t="s">
        <v>527</v>
      </c>
      <c r="I30" s="42" t="s">
        <v>27</v>
      </c>
      <c r="J30" s="43">
        <v>43952</v>
      </c>
      <c r="K30" s="42" t="s">
        <v>129</v>
      </c>
      <c r="L30" s="42" t="s">
        <v>18</v>
      </c>
      <c r="M30" s="85">
        <f>IF(OR(Table1[[#This Row],[Outcome]]="Recommended for funding through MBS", Table1[[#This Row],[Outcome]]="Recommended for funding through NHRA",  Table1[[#This Row],[Outcome]]="Recommended for funding through PBS", Table1[[#This Row],[Outcome]]="Recommended for funding through NBS"), 1,0)</f>
        <v>1</v>
      </c>
      <c r="N30" s="42"/>
      <c r="O30" s="42" t="s">
        <v>58</v>
      </c>
      <c r="P30" s="42" t="s">
        <v>530</v>
      </c>
      <c r="Q30" s="42" t="s">
        <v>27</v>
      </c>
      <c r="R30" s="85">
        <f>IF(Table1[[#This Row],[Australian Genomics'' Role]]="N/A", 0,1)</f>
        <v>0</v>
      </c>
    </row>
    <row r="31" spans="1:18" s="44" customFormat="1" ht="96" customHeight="1" x14ac:dyDescent="0.2">
      <c r="A31" s="45" t="s">
        <v>130</v>
      </c>
      <c r="B31" s="37">
        <v>1538</v>
      </c>
      <c r="C31" s="46">
        <v>2018</v>
      </c>
      <c r="D31" s="46" t="s">
        <v>27</v>
      </c>
      <c r="E31" s="80" t="str">
        <f>IF(ISNUMBER(Table1[[#This Row],[Year Closed]]),Table1[[#This Row],[Year Closed]]-Table1[[#This Row],[Year Initiated]],"N/A")</f>
        <v>N/A</v>
      </c>
      <c r="F31" s="47" t="s">
        <v>78</v>
      </c>
      <c r="G31" s="77" t="str">
        <f>_xlfn.XLOOKUP(Table1[[#This Row],[Applicant]],'Applicant Types List'!A:A,'Applicant Types List'!B:B,"")</f>
        <v>Pharma</v>
      </c>
      <c r="H31" s="42" t="s">
        <v>27</v>
      </c>
      <c r="I31" s="42" t="s">
        <v>27</v>
      </c>
      <c r="J31" s="43" t="s">
        <v>27</v>
      </c>
      <c r="K31" s="42" t="s">
        <v>131</v>
      </c>
      <c r="L31" s="42" t="s">
        <v>26</v>
      </c>
      <c r="M31" s="85">
        <f>IF(OR(Table1[[#This Row],[Outcome]]="Recommended for funding through MBS", Table1[[#This Row],[Outcome]]="Recommended for funding through NHRA",  Table1[[#This Row],[Outcome]]="Recommended for funding through PBS", Table1[[#This Row],[Outcome]]="Recommended for funding through NBS"), 1,0)</f>
        <v>0</v>
      </c>
      <c r="N31" s="42"/>
      <c r="O31" s="42" t="s">
        <v>100</v>
      </c>
      <c r="P31" s="42" t="s">
        <v>529</v>
      </c>
      <c r="Q31" s="42" t="s">
        <v>27</v>
      </c>
      <c r="R31" s="85">
        <f>IF(Table1[[#This Row],[Australian Genomics'' Role]]="N/A", 0,1)</f>
        <v>0</v>
      </c>
    </row>
    <row r="32" spans="1:18" s="44" customFormat="1" ht="191" customHeight="1" x14ac:dyDescent="0.2">
      <c r="A32" s="45" t="s">
        <v>132</v>
      </c>
      <c r="B32" s="37">
        <v>1543</v>
      </c>
      <c r="C32" s="46">
        <v>2018</v>
      </c>
      <c r="D32" s="46">
        <v>2018</v>
      </c>
      <c r="E32" s="80">
        <f>IF(ISNUMBER(Table1[[#This Row],[Year Closed]]),Table1[[#This Row],[Year Closed]]-Table1[[#This Row],[Year Initiated]],"N/A")</f>
        <v>0</v>
      </c>
      <c r="F32" s="47" t="s">
        <v>133</v>
      </c>
      <c r="G32" s="77" t="str">
        <f>_xlfn.XLOOKUP(Table1[[#This Row],[Applicant]],'Applicant Types List'!A:A,'Applicant Types List'!B:B,"")</f>
        <v>Pharma</v>
      </c>
      <c r="H32" s="42" t="s">
        <v>27</v>
      </c>
      <c r="I32" s="42">
        <v>73336</v>
      </c>
      <c r="J32" s="43">
        <v>43922</v>
      </c>
      <c r="K32" s="42" t="s">
        <v>134</v>
      </c>
      <c r="L32" s="42" t="s">
        <v>18</v>
      </c>
      <c r="M32" s="85">
        <f>IF(OR(Table1[[#This Row],[Outcome]]="Recommended for funding through MBS", Table1[[#This Row],[Outcome]]="Recommended for funding through NHRA",  Table1[[#This Row],[Outcome]]="Recommended for funding through PBS", Table1[[#This Row],[Outcome]]="Recommended for funding through NBS"), 1,0)</f>
        <v>1</v>
      </c>
      <c r="N32" s="37"/>
      <c r="O32" s="37" t="s">
        <v>58</v>
      </c>
      <c r="P32" s="42" t="s">
        <v>531</v>
      </c>
      <c r="Q32" s="42" t="s">
        <v>27</v>
      </c>
      <c r="R32" s="85">
        <f>IF(Table1[[#This Row],[Australian Genomics'' Role]]="N/A", 0,1)</f>
        <v>0</v>
      </c>
    </row>
    <row r="33" spans="1:18" ht="153" x14ac:dyDescent="0.2">
      <c r="A33" s="45" t="s">
        <v>135</v>
      </c>
      <c r="B33" s="37">
        <v>1544</v>
      </c>
      <c r="C33" s="46">
        <v>2018</v>
      </c>
      <c r="D33" s="46">
        <v>2019</v>
      </c>
      <c r="E33" s="80">
        <f>IF(ISNUMBER(Table1[[#This Row],[Year Closed]]),Table1[[#This Row],[Year Closed]]-Table1[[#This Row],[Year Initiated]],"N/A")</f>
        <v>1</v>
      </c>
      <c r="F33" s="47" t="s">
        <v>39</v>
      </c>
      <c r="G33" s="77" t="str">
        <f>_xlfn.XLOOKUP(Table1[[#This Row],[Applicant]],'Applicant Types List'!A:A,'Applicant Types List'!B:B,"")</f>
        <v>RCPA</v>
      </c>
      <c r="H33" s="42">
        <v>73391</v>
      </c>
      <c r="I33" s="42">
        <v>73343</v>
      </c>
      <c r="J33" s="43">
        <v>44501</v>
      </c>
      <c r="K33" s="42" t="s">
        <v>126</v>
      </c>
      <c r="L33" s="42" t="s">
        <v>18</v>
      </c>
      <c r="M33" s="85">
        <f>IF(OR(Table1[[#This Row],[Outcome]]="Recommended for funding through MBS", Table1[[#This Row],[Outcome]]="Recommended for funding through NHRA",  Table1[[#This Row],[Outcome]]="Recommended for funding through PBS", Table1[[#This Row],[Outcome]]="Recommended for funding through NBS"), 1,0)</f>
        <v>1</v>
      </c>
      <c r="N33" s="42"/>
      <c r="O33" s="42" t="s">
        <v>58</v>
      </c>
      <c r="P33" s="42" t="s">
        <v>542</v>
      </c>
      <c r="Q33" s="42" t="s">
        <v>27</v>
      </c>
      <c r="R33" s="85">
        <f>IF(Table1[[#This Row],[Australian Genomics'' Role]]="N/A", 0,1)</f>
        <v>0</v>
      </c>
    </row>
    <row r="34" spans="1:18" s="44" customFormat="1" ht="279" customHeight="1" x14ac:dyDescent="0.2">
      <c r="A34" s="45" t="s">
        <v>136</v>
      </c>
      <c r="B34" s="37">
        <v>1554</v>
      </c>
      <c r="C34" s="46">
        <v>2018</v>
      </c>
      <c r="D34" s="46">
        <v>2020</v>
      </c>
      <c r="E34" s="80">
        <f>IF(ISNUMBER(Table1[[#This Row],[Year Closed]]),Table1[[#This Row],[Year Closed]]-Table1[[#This Row],[Year Initiated]],"N/A")</f>
        <v>2</v>
      </c>
      <c r="F34" s="47" t="s">
        <v>78</v>
      </c>
      <c r="G34" s="77" t="str">
        <f>_xlfn.XLOOKUP(Table1[[#This Row],[Applicant]],'Applicant Types List'!A:A,'Applicant Types List'!B:B,"")</f>
        <v>Pharma</v>
      </c>
      <c r="H34" s="42" t="s">
        <v>528</v>
      </c>
      <c r="I34" s="42">
        <v>73295</v>
      </c>
      <c r="J34" s="43">
        <v>44044</v>
      </c>
      <c r="K34" s="42" t="s">
        <v>487</v>
      </c>
      <c r="L34" s="42" t="s">
        <v>18</v>
      </c>
      <c r="M34" s="85">
        <f>IF(OR(Table1[[#This Row],[Outcome]]="Recommended for funding through MBS", Table1[[#This Row],[Outcome]]="Recommended for funding through NHRA",  Table1[[#This Row],[Outcome]]="Recommended for funding through PBS", Table1[[#This Row],[Outcome]]="Recommended for funding through NBS"), 1,0)</f>
        <v>1</v>
      </c>
      <c r="N34" s="42"/>
      <c r="O34" s="42" t="s">
        <v>58</v>
      </c>
      <c r="P34" s="42" t="s">
        <v>137</v>
      </c>
      <c r="Q34" s="42" t="s">
        <v>27</v>
      </c>
      <c r="R34" s="85">
        <f>IF(Table1[[#This Row],[Australian Genomics'' Role]]="N/A", 0,1)</f>
        <v>0</v>
      </c>
    </row>
    <row r="35" spans="1:18" s="44" customFormat="1" ht="173" customHeight="1" x14ac:dyDescent="0.2">
      <c r="A35" s="45" t="s">
        <v>138</v>
      </c>
      <c r="B35" s="37">
        <v>1568</v>
      </c>
      <c r="C35" s="46">
        <v>2019</v>
      </c>
      <c r="D35" s="46" t="s">
        <v>27</v>
      </c>
      <c r="E35" s="80" t="str">
        <f>IF(ISNUMBER(Table1[[#This Row],[Year Closed]]),Table1[[#This Row],[Year Closed]]-Table1[[#This Row],[Year Initiated]],"N/A")</f>
        <v>N/A</v>
      </c>
      <c r="F35" s="47" t="s">
        <v>81</v>
      </c>
      <c r="G35" s="77" t="str">
        <f>_xlfn.XLOOKUP(Table1[[#This Row],[Applicant]],'Applicant Types List'!A:A,'Applicant Types List'!B:B,"")</f>
        <v>Pharma</v>
      </c>
      <c r="H35" s="42" t="s">
        <v>27</v>
      </c>
      <c r="I35" s="42" t="s">
        <v>27</v>
      </c>
      <c r="J35" s="43" t="s">
        <v>27</v>
      </c>
      <c r="K35" s="42" t="s">
        <v>139</v>
      </c>
      <c r="L35" s="37" t="s">
        <v>26</v>
      </c>
      <c r="M35" s="85">
        <f>IF(OR(Table1[[#This Row],[Outcome]]="Recommended for funding through MBS", Table1[[#This Row],[Outcome]]="Recommended for funding through NHRA",  Table1[[#This Row],[Outcome]]="Recommended for funding through PBS", Table1[[#This Row],[Outcome]]="Recommended for funding through NBS"), 1,0)</f>
        <v>0</v>
      </c>
      <c r="N35" s="37"/>
      <c r="O35" s="37" t="s">
        <v>100</v>
      </c>
      <c r="P35" s="42" t="s">
        <v>140</v>
      </c>
      <c r="Q35" s="42" t="s">
        <v>27</v>
      </c>
      <c r="R35" s="85">
        <f>IF(Table1[[#This Row],[Australian Genomics'' Role]]="N/A", 0,1)</f>
        <v>0</v>
      </c>
    </row>
    <row r="36" spans="1:18" s="44" customFormat="1" ht="122.25" customHeight="1" x14ac:dyDescent="0.2">
      <c r="A36" s="45" t="s">
        <v>141</v>
      </c>
      <c r="B36" s="37">
        <v>1573</v>
      </c>
      <c r="C36" s="46">
        <v>2019</v>
      </c>
      <c r="D36" s="46">
        <v>2020</v>
      </c>
      <c r="E36" s="80">
        <f>IF(ISNUMBER(Table1[[#This Row],[Year Closed]]),Table1[[#This Row],[Year Closed]]-Table1[[#This Row],[Year Initiated]],"N/A")</f>
        <v>1</v>
      </c>
      <c r="F36" s="47" t="s">
        <v>39</v>
      </c>
      <c r="G36" s="77" t="str">
        <f>_xlfn.XLOOKUP(Table1[[#This Row],[Applicant]],'Applicant Types List'!A:A,'Applicant Types List'!B:B,"")</f>
        <v>RCPA</v>
      </c>
      <c r="H36" s="42" t="s">
        <v>534</v>
      </c>
      <c r="I36" s="42" t="s">
        <v>27</v>
      </c>
      <c r="J36" s="43">
        <v>45231</v>
      </c>
      <c r="K36" s="42" t="s">
        <v>535</v>
      </c>
      <c r="L36" s="42" t="s">
        <v>18</v>
      </c>
      <c r="M36" s="85">
        <f>IF(OR(Table1[[#This Row],[Outcome]]="Recommended for funding through MBS", Table1[[#This Row],[Outcome]]="Recommended for funding through NHRA",  Table1[[#This Row],[Outcome]]="Recommended for funding through PBS", Table1[[#This Row],[Outcome]]="Recommended for funding through NBS"), 1,0)</f>
        <v>1</v>
      </c>
      <c r="N36" s="42"/>
      <c r="O36" s="42" t="s">
        <v>58</v>
      </c>
      <c r="P36" s="42"/>
      <c r="Q36" s="42" t="s">
        <v>27</v>
      </c>
      <c r="R36" s="85">
        <f>IF(Table1[[#This Row],[Australian Genomics'' Role]]="N/A", 0,1)</f>
        <v>0</v>
      </c>
    </row>
    <row r="37" spans="1:18" ht="157" customHeight="1" x14ac:dyDescent="0.2">
      <c r="A37" s="55" t="s">
        <v>142</v>
      </c>
      <c r="B37" s="37">
        <v>1574</v>
      </c>
      <c r="C37" s="46">
        <v>2019</v>
      </c>
      <c r="D37" s="46">
        <v>2020</v>
      </c>
      <c r="E37" s="80">
        <f>IF(ISNUMBER(Table1[[#This Row],[Year Closed]]),Table1[[#This Row],[Year Closed]]-Table1[[#This Row],[Year Initiated]],"N/A")</f>
        <v>1</v>
      </c>
      <c r="F37" s="38" t="s">
        <v>39</v>
      </c>
      <c r="G37" s="77" t="str">
        <f>_xlfn.XLOOKUP(Table1[[#This Row],[Applicant]],'Applicant Types List'!A:A,'Applicant Types List'!B:B,"")</f>
        <v>RCPA</v>
      </c>
      <c r="H37" s="42" t="s">
        <v>536</v>
      </c>
      <c r="I37" s="42" t="s">
        <v>27</v>
      </c>
      <c r="J37" s="43">
        <v>44743</v>
      </c>
      <c r="K37" s="42" t="s">
        <v>143</v>
      </c>
      <c r="L37" s="42" t="s">
        <v>18</v>
      </c>
      <c r="M37" s="85">
        <f>IF(OR(Table1[[#This Row],[Outcome]]="Recommended for funding through MBS", Table1[[#This Row],[Outcome]]="Recommended for funding through NHRA",  Table1[[#This Row],[Outcome]]="Recommended for funding through PBS", Table1[[#This Row],[Outcome]]="Recommended for funding through NBS"), 1,0)</f>
        <v>1</v>
      </c>
      <c r="N37" s="52" t="s">
        <v>537</v>
      </c>
      <c r="O37" s="48" t="s">
        <v>58</v>
      </c>
      <c r="P37" s="42" t="s">
        <v>539</v>
      </c>
      <c r="Q37" s="42" t="s">
        <v>27</v>
      </c>
      <c r="R37" s="85">
        <f>IF(Table1[[#This Row],[Australian Genomics'' Role]]="N/A", 0,1)</f>
        <v>0</v>
      </c>
    </row>
    <row r="38" spans="1:18" s="44" customFormat="1" ht="75" customHeight="1" x14ac:dyDescent="0.2">
      <c r="A38" s="45" t="s">
        <v>148</v>
      </c>
      <c r="B38" s="37">
        <v>1585</v>
      </c>
      <c r="C38" s="46">
        <v>2019</v>
      </c>
      <c r="D38" s="46">
        <v>2022</v>
      </c>
      <c r="E38" s="80">
        <f>IF(ISNUMBER(Table1[[#This Row],[Year Closed]]),Table1[[#This Row],[Year Closed]]-Table1[[#This Row],[Year Initiated]],"N/A")</f>
        <v>3</v>
      </c>
      <c r="F38" s="47" t="s">
        <v>39</v>
      </c>
      <c r="G38" s="77" t="str">
        <f>_xlfn.XLOOKUP(Table1[[#This Row],[Applicant]],'Applicant Types List'!A:A,'Applicant Types List'!B:B,"")</f>
        <v>RCPA</v>
      </c>
      <c r="H38" s="42" t="s">
        <v>538</v>
      </c>
      <c r="I38" s="42" t="s">
        <v>27</v>
      </c>
      <c r="J38" s="43">
        <v>45108</v>
      </c>
      <c r="K38" s="42" t="s">
        <v>149</v>
      </c>
      <c r="L38" s="42" t="s">
        <v>18</v>
      </c>
      <c r="M38" s="85">
        <f>IF(OR(Table1[[#This Row],[Outcome]]="Recommended for funding through MBS", Table1[[#This Row],[Outcome]]="Recommended for funding through NHRA",  Table1[[#This Row],[Outcome]]="Recommended for funding through PBS", Table1[[#This Row],[Outcome]]="Recommended for funding through NBS"), 1,0)</f>
        <v>1</v>
      </c>
      <c r="N38" s="37" t="s">
        <v>150</v>
      </c>
      <c r="O38" s="37" t="s">
        <v>58</v>
      </c>
      <c r="P38" s="42"/>
      <c r="Q38" s="42" t="s">
        <v>27</v>
      </c>
      <c r="R38" s="85">
        <f>IF(Table1[[#This Row],[Australian Genomics'' Role]]="N/A", 0,1)</f>
        <v>0</v>
      </c>
    </row>
    <row r="39" spans="1:18" s="44" customFormat="1" ht="136" customHeight="1" x14ac:dyDescent="0.2">
      <c r="A39" s="45" t="s">
        <v>145</v>
      </c>
      <c r="B39" s="37">
        <v>1585</v>
      </c>
      <c r="C39" s="46">
        <v>2019</v>
      </c>
      <c r="D39" s="46">
        <v>2021</v>
      </c>
      <c r="E39" s="80">
        <f>IF(ISNUMBER(Table1[[#This Row],[Year Closed]]),Table1[[#This Row],[Year Closed]]-Table1[[#This Row],[Year Initiated]],"N/A")</f>
        <v>2</v>
      </c>
      <c r="F39" s="47" t="s">
        <v>39</v>
      </c>
      <c r="G39" s="77" t="str">
        <f>_xlfn.XLOOKUP(Table1[[#This Row],[Applicant]],'Applicant Types List'!A:A,'Applicant Types List'!B:B,"")</f>
        <v>RCPA</v>
      </c>
      <c r="H39" s="42" t="s">
        <v>541</v>
      </c>
      <c r="I39" s="42" t="s">
        <v>27</v>
      </c>
      <c r="J39" s="43">
        <v>44866</v>
      </c>
      <c r="K39" s="42" t="s">
        <v>146</v>
      </c>
      <c r="L39" s="42" t="s">
        <v>18</v>
      </c>
      <c r="M39" s="85">
        <f>IF(OR(Table1[[#This Row],[Outcome]]="Recommended for funding through MBS", Table1[[#This Row],[Outcome]]="Recommended for funding through NHRA",  Table1[[#This Row],[Outcome]]="Recommended for funding through PBS", Table1[[#This Row],[Outcome]]="Recommended for funding through NBS"), 1,0)</f>
        <v>1</v>
      </c>
      <c r="N39" s="42"/>
      <c r="O39" s="42" t="s">
        <v>58</v>
      </c>
      <c r="P39" s="42" t="s">
        <v>540</v>
      </c>
      <c r="Q39" s="42" t="s">
        <v>147</v>
      </c>
      <c r="R39" s="85">
        <f>IF(Table1[[#This Row],[Australian Genomics'' Role]]="N/A", 0,1)</f>
        <v>1</v>
      </c>
    </row>
    <row r="40" spans="1:18" s="44" customFormat="1" ht="75" customHeight="1" x14ac:dyDescent="0.2">
      <c r="A40" s="45" t="s">
        <v>151</v>
      </c>
      <c r="B40" s="37">
        <v>1598</v>
      </c>
      <c r="C40" s="46">
        <v>2019</v>
      </c>
      <c r="D40" s="46">
        <v>2020</v>
      </c>
      <c r="E40" s="80">
        <f>IF(ISNUMBER(Table1[[#This Row],[Year Closed]]),Table1[[#This Row],[Year Closed]]-Table1[[#This Row],[Year Initiated]],"N/A")</f>
        <v>1</v>
      </c>
      <c r="F40" s="47" t="s">
        <v>39</v>
      </c>
      <c r="G40" s="77" t="str">
        <f>_xlfn.XLOOKUP(Table1[[#This Row],[Applicant]],'Applicant Types List'!A:A,'Applicant Types List'!B:B,"")</f>
        <v>RCPA</v>
      </c>
      <c r="H40" s="42" t="s">
        <v>543</v>
      </c>
      <c r="I40" s="42" t="s">
        <v>27</v>
      </c>
      <c r="J40" s="43">
        <v>44743</v>
      </c>
      <c r="K40" s="42" t="s">
        <v>152</v>
      </c>
      <c r="L40" s="42" t="s">
        <v>18</v>
      </c>
      <c r="M40" s="85">
        <f>IF(OR(Table1[[#This Row],[Outcome]]="Recommended for funding through MBS", Table1[[#This Row],[Outcome]]="Recommended for funding through NHRA",  Table1[[#This Row],[Outcome]]="Recommended for funding through PBS", Table1[[#This Row],[Outcome]]="Recommended for funding through NBS"), 1,0)</f>
        <v>1</v>
      </c>
      <c r="N40" s="42" t="s">
        <v>153</v>
      </c>
      <c r="O40" s="42" t="s">
        <v>58</v>
      </c>
      <c r="P40" s="42" t="s">
        <v>154</v>
      </c>
      <c r="Q40" s="42" t="s">
        <v>155</v>
      </c>
      <c r="R40" s="85">
        <f>IF(Table1[[#This Row],[Australian Genomics'' Role]]="N/A", 0,1)</f>
        <v>1</v>
      </c>
    </row>
    <row r="41" spans="1:18" s="44" customFormat="1" ht="87" customHeight="1" x14ac:dyDescent="0.2">
      <c r="A41" s="45" t="s">
        <v>156</v>
      </c>
      <c r="B41" s="37">
        <v>1599</v>
      </c>
      <c r="C41" s="46">
        <v>2019</v>
      </c>
      <c r="D41" s="46">
        <v>2021</v>
      </c>
      <c r="E41" s="80">
        <f>IF(ISNUMBER(Table1[[#This Row],[Year Closed]]),Table1[[#This Row],[Year Closed]]-Table1[[#This Row],[Year Initiated]],"N/A")</f>
        <v>2</v>
      </c>
      <c r="F41" s="47" t="s">
        <v>39</v>
      </c>
      <c r="G41" s="77" t="str">
        <f>_xlfn.XLOOKUP(Table1[[#This Row],[Applicant]],'Applicant Types List'!A:A,'Applicant Types List'!B:B,"")</f>
        <v>RCPA</v>
      </c>
      <c r="H41" s="42" t="s">
        <v>544</v>
      </c>
      <c r="I41" s="42" t="s">
        <v>27</v>
      </c>
      <c r="J41" s="43">
        <v>44743</v>
      </c>
      <c r="K41" s="42" t="s">
        <v>157</v>
      </c>
      <c r="L41" s="42" t="s">
        <v>18</v>
      </c>
      <c r="M41" s="85">
        <f>IF(OR(Table1[[#This Row],[Outcome]]="Recommended for funding through MBS", Table1[[#This Row],[Outcome]]="Recommended for funding through NHRA",  Table1[[#This Row],[Outcome]]="Recommended for funding through PBS", Table1[[#This Row],[Outcome]]="Recommended for funding through NBS"), 1,0)</f>
        <v>1</v>
      </c>
      <c r="N41" s="42"/>
      <c r="O41" s="42" t="s">
        <v>58</v>
      </c>
      <c r="P41" s="42"/>
      <c r="Q41" s="42" t="s">
        <v>158</v>
      </c>
      <c r="R41" s="85">
        <f>IF(Table1[[#This Row],[Australian Genomics'' Role]]="N/A", 0,1)</f>
        <v>1</v>
      </c>
    </row>
    <row r="42" spans="1:18" s="44" customFormat="1" ht="82" customHeight="1" x14ac:dyDescent="0.2">
      <c r="A42" s="45" t="s">
        <v>159</v>
      </c>
      <c r="B42" s="37">
        <v>1600</v>
      </c>
      <c r="C42" s="46">
        <v>2019</v>
      </c>
      <c r="D42" s="46">
        <v>2021</v>
      </c>
      <c r="E42" s="80">
        <f>IF(ISNUMBER(Table1[[#This Row],[Year Closed]]),Table1[[#This Row],[Year Closed]]-Table1[[#This Row],[Year Initiated]],"N/A")</f>
        <v>2</v>
      </c>
      <c r="F42" s="47" t="s">
        <v>95</v>
      </c>
      <c r="G42" s="77" t="str">
        <f>_xlfn.XLOOKUP(Table1[[#This Row],[Applicant]],'Applicant Types List'!A:A,'Applicant Types List'!B:B,"")</f>
        <v>Academic</v>
      </c>
      <c r="H42" s="42" t="s">
        <v>545</v>
      </c>
      <c r="I42" s="42" t="s">
        <v>27</v>
      </c>
      <c r="J42" s="43">
        <v>44743</v>
      </c>
      <c r="K42" s="42" t="s">
        <v>160</v>
      </c>
      <c r="L42" s="42" t="s">
        <v>18</v>
      </c>
      <c r="M42" s="85">
        <f>IF(OR(Table1[[#This Row],[Outcome]]="Recommended for funding through MBS", Table1[[#This Row],[Outcome]]="Recommended for funding through NHRA",  Table1[[#This Row],[Outcome]]="Recommended for funding through PBS", Table1[[#This Row],[Outcome]]="Recommended for funding through NBS"), 1,0)</f>
        <v>1</v>
      </c>
      <c r="N42" s="48" t="s">
        <v>144</v>
      </c>
      <c r="O42" s="48" t="s">
        <v>58</v>
      </c>
      <c r="P42" s="42"/>
      <c r="Q42" s="42" t="s">
        <v>147</v>
      </c>
      <c r="R42" s="85">
        <f>IF(Table1[[#This Row],[Australian Genomics'' Role]]="N/A", 0,1)</f>
        <v>1</v>
      </c>
    </row>
    <row r="43" spans="1:18" s="44" customFormat="1" ht="89" customHeight="1" x14ac:dyDescent="0.2">
      <c r="A43" s="45" t="s">
        <v>161</v>
      </c>
      <c r="B43" s="37">
        <v>1604</v>
      </c>
      <c r="C43" s="46">
        <v>2019</v>
      </c>
      <c r="D43" s="46" t="s">
        <v>27</v>
      </c>
      <c r="E43" s="80" t="str">
        <f>IF(ISNUMBER(Table1[[#This Row],[Year Closed]]),Table1[[#This Row],[Year Closed]]-Table1[[#This Row],[Year Initiated]],"N/A")</f>
        <v>N/A</v>
      </c>
      <c r="F43" s="47" t="s">
        <v>162</v>
      </c>
      <c r="G43" s="77" t="str">
        <f>_xlfn.XLOOKUP(Table1[[#This Row],[Applicant]],'Applicant Types List'!A:A,'Applicant Types List'!B:B,"")</f>
        <v>Pharma</v>
      </c>
      <c r="H43" s="42" t="s">
        <v>27</v>
      </c>
      <c r="I43" s="42" t="s">
        <v>27</v>
      </c>
      <c r="J43" s="43" t="s">
        <v>27</v>
      </c>
      <c r="K43" s="42" t="s">
        <v>163</v>
      </c>
      <c r="L43" s="48" t="s">
        <v>26</v>
      </c>
      <c r="M43" s="85">
        <f>IF(OR(Table1[[#This Row],[Outcome]]="Recommended for funding through MBS", Table1[[#This Row],[Outcome]]="Recommended for funding through NHRA",  Table1[[#This Row],[Outcome]]="Recommended for funding through PBS", Table1[[#This Row],[Outcome]]="Recommended for funding through NBS"), 1,0)</f>
        <v>0</v>
      </c>
      <c r="N43" s="48"/>
      <c r="O43" s="48" t="s">
        <v>100</v>
      </c>
      <c r="P43" s="42"/>
      <c r="Q43" s="42" t="s">
        <v>27</v>
      </c>
      <c r="R43" s="85">
        <f>IF(Table1[[#This Row],[Australian Genomics'' Role]]="N/A", 0,1)</f>
        <v>0</v>
      </c>
    </row>
    <row r="44" spans="1:18" s="44" customFormat="1" ht="89.25" customHeight="1" x14ac:dyDescent="0.2">
      <c r="A44" s="45" t="s">
        <v>164</v>
      </c>
      <c r="B44" s="37">
        <v>1618</v>
      </c>
      <c r="C44" s="46">
        <v>2020</v>
      </c>
      <c r="D44" s="46">
        <v>2021</v>
      </c>
      <c r="E44" s="80">
        <f>IF(ISNUMBER(Table1[[#This Row],[Year Closed]]),Table1[[#This Row],[Year Closed]]-Table1[[#This Row],[Year Initiated]],"N/A")</f>
        <v>1</v>
      </c>
      <c r="F44" s="47" t="s">
        <v>78</v>
      </c>
      <c r="G44" s="77" t="str">
        <f>_xlfn.XLOOKUP(Table1[[#This Row],[Applicant]],'Applicant Types List'!A:A,'Applicant Types List'!B:B,"")</f>
        <v>Pharma</v>
      </c>
      <c r="H44" s="42" t="s">
        <v>546</v>
      </c>
      <c r="I44" s="42" t="s">
        <v>27</v>
      </c>
      <c r="J44" s="43">
        <v>44652</v>
      </c>
      <c r="K44" s="42" t="s">
        <v>165</v>
      </c>
      <c r="L44" s="42" t="s">
        <v>18</v>
      </c>
      <c r="M44" s="85">
        <f>IF(OR(Table1[[#This Row],[Outcome]]="Recommended for funding through MBS", Table1[[#This Row],[Outcome]]="Recommended for funding through NHRA",  Table1[[#This Row],[Outcome]]="Recommended for funding through PBS", Table1[[#This Row],[Outcome]]="Recommended for funding through NBS"), 1,0)</f>
        <v>1</v>
      </c>
      <c r="N44" s="48"/>
      <c r="O44" s="48" t="s">
        <v>58</v>
      </c>
      <c r="P44" s="42"/>
      <c r="Q44" s="42" t="s">
        <v>27</v>
      </c>
      <c r="R44" s="85">
        <f>IF(Table1[[#This Row],[Australian Genomics'' Role]]="N/A", 0,1)</f>
        <v>0</v>
      </c>
    </row>
    <row r="45" spans="1:18" s="44" customFormat="1" ht="106" customHeight="1" x14ac:dyDescent="0.2">
      <c r="A45" s="45" t="s">
        <v>166</v>
      </c>
      <c r="B45" s="37">
        <v>1619</v>
      </c>
      <c r="C45" s="46">
        <v>2020</v>
      </c>
      <c r="D45" s="46" t="s">
        <v>27</v>
      </c>
      <c r="E45" s="80" t="str">
        <f>IF(ISNUMBER(Table1[[#This Row],[Year Closed]]),Table1[[#This Row],[Year Closed]]-Table1[[#This Row],[Year Initiated]],"N/A")</f>
        <v>N/A</v>
      </c>
      <c r="F45" s="47" t="s">
        <v>78</v>
      </c>
      <c r="G45" s="77" t="str">
        <f>_xlfn.XLOOKUP(Table1[[#This Row],[Applicant]],'Applicant Types List'!A:A,'Applicant Types List'!B:B,"")</f>
        <v>Pharma</v>
      </c>
      <c r="H45" s="42" t="s">
        <v>27</v>
      </c>
      <c r="I45" s="42" t="s">
        <v>27</v>
      </c>
      <c r="J45" s="43" t="s">
        <v>27</v>
      </c>
      <c r="K45" s="42" t="s">
        <v>167</v>
      </c>
      <c r="L45" s="48" t="s">
        <v>26</v>
      </c>
      <c r="M45" s="85">
        <f>IF(OR(Table1[[#This Row],[Outcome]]="Recommended for funding through MBS", Table1[[#This Row],[Outcome]]="Recommended for funding through NHRA",  Table1[[#This Row],[Outcome]]="Recommended for funding through PBS", Table1[[#This Row],[Outcome]]="Recommended for funding through NBS"), 1,0)</f>
        <v>0</v>
      </c>
      <c r="N45" s="48"/>
      <c r="O45" s="48" t="s">
        <v>100</v>
      </c>
      <c r="P45" s="42"/>
      <c r="Q45" s="42" t="s">
        <v>27</v>
      </c>
      <c r="R45" s="85">
        <f>IF(Table1[[#This Row],[Australian Genomics'' Role]]="N/A", 0,1)</f>
        <v>0</v>
      </c>
    </row>
    <row r="46" spans="1:18" s="44" customFormat="1" ht="153" x14ac:dyDescent="0.2">
      <c r="A46" s="45" t="s">
        <v>168</v>
      </c>
      <c r="B46" s="37">
        <v>1628</v>
      </c>
      <c r="C46" s="46">
        <v>2020</v>
      </c>
      <c r="D46" s="46">
        <v>2021</v>
      </c>
      <c r="E46" s="80">
        <f>IF(ISNUMBER(Table1[[#This Row],[Year Closed]]),Table1[[#This Row],[Year Closed]]-Table1[[#This Row],[Year Initiated]],"N/A")</f>
        <v>1</v>
      </c>
      <c r="F46" s="38" t="s">
        <v>39</v>
      </c>
      <c r="G46" s="77" t="str">
        <f>_xlfn.XLOOKUP(Table1[[#This Row],[Applicant]],'Applicant Types List'!A:A,'Applicant Types List'!B:B,"")</f>
        <v>RCPA</v>
      </c>
      <c r="H46" s="42" t="s">
        <v>27</v>
      </c>
      <c r="I46" s="42" t="s">
        <v>27</v>
      </c>
      <c r="J46" s="43" t="s">
        <v>27</v>
      </c>
      <c r="K46" s="42" t="s">
        <v>169</v>
      </c>
      <c r="L46" s="48" t="s">
        <v>28</v>
      </c>
      <c r="M46" s="85">
        <f>IF(OR(Table1[[#This Row],[Outcome]]="Recommended for funding through MBS", Table1[[#This Row],[Outcome]]="Recommended for funding through NHRA",  Table1[[#This Row],[Outcome]]="Recommended for funding through PBS", Table1[[#This Row],[Outcome]]="Recommended for funding through NBS"), 1,0)</f>
        <v>0</v>
      </c>
      <c r="N46" s="48"/>
      <c r="O46" s="48" t="s">
        <v>58</v>
      </c>
      <c r="P46" s="42"/>
      <c r="Q46" s="42" t="s">
        <v>27</v>
      </c>
      <c r="R46" s="85">
        <f>IF(Table1[[#This Row],[Australian Genomics'' Role]]="N/A", 0,1)</f>
        <v>0</v>
      </c>
    </row>
    <row r="47" spans="1:18" ht="51" x14ac:dyDescent="0.2">
      <c r="A47" s="45" t="s">
        <v>170</v>
      </c>
      <c r="B47" s="37">
        <v>1634</v>
      </c>
      <c r="C47" s="46">
        <v>2020</v>
      </c>
      <c r="D47" s="46" t="s">
        <v>27</v>
      </c>
      <c r="E47" s="80" t="str">
        <f>IF(ISNUMBER(Table1[[#This Row],[Year Closed]]),Table1[[#This Row],[Year Closed]]-Table1[[#This Row],[Year Initiated]],"N/A")</f>
        <v>N/A</v>
      </c>
      <c r="F47" s="47" t="s">
        <v>171</v>
      </c>
      <c r="G47" s="77" t="str">
        <f>_xlfn.XLOOKUP(Table1[[#This Row],[Applicant]],'Applicant Types List'!A:A,'Applicant Types List'!B:B,"")</f>
        <v>Pharma</v>
      </c>
      <c r="H47" s="42" t="s">
        <v>27</v>
      </c>
      <c r="I47" s="42" t="s">
        <v>27</v>
      </c>
      <c r="J47" s="43" t="s">
        <v>27</v>
      </c>
      <c r="K47" s="42" t="s">
        <v>172</v>
      </c>
      <c r="L47" s="48" t="s">
        <v>26</v>
      </c>
      <c r="M47" s="85">
        <f>IF(OR(Table1[[#This Row],[Outcome]]="Recommended for funding through MBS", Table1[[#This Row],[Outcome]]="Recommended for funding through NHRA",  Table1[[#This Row],[Outcome]]="Recommended for funding through PBS", Table1[[#This Row],[Outcome]]="Recommended for funding through NBS"), 1,0)</f>
        <v>0</v>
      </c>
      <c r="N47" s="48"/>
      <c r="O47" s="48" t="s">
        <v>100</v>
      </c>
      <c r="P47" s="42"/>
      <c r="Q47" s="42" t="s">
        <v>173</v>
      </c>
      <c r="R47" s="85">
        <f>IF(Table1[[#This Row],[Australian Genomics'' Role]]="N/A", 0,1)</f>
        <v>1</v>
      </c>
    </row>
    <row r="48" spans="1:18" ht="72" customHeight="1" x14ac:dyDescent="0.2">
      <c r="A48" s="45" t="s">
        <v>174</v>
      </c>
      <c r="B48" s="37">
        <v>1637</v>
      </c>
      <c r="C48" s="46">
        <v>2021</v>
      </c>
      <c r="D48" s="46">
        <v>2022</v>
      </c>
      <c r="E48" s="80">
        <f>IF(ISNUMBER(Table1[[#This Row],[Year Closed]]),Table1[[#This Row],[Year Closed]]-Table1[[#This Row],[Year Initiated]],"N/A")</f>
        <v>1</v>
      </c>
      <c r="F48" s="47" t="s">
        <v>108</v>
      </c>
      <c r="G48" s="77" t="str">
        <f>_xlfn.XLOOKUP(Table1[[#This Row],[Applicant]],'Applicant Types List'!A:A,'Applicant Types List'!B:B,"")</f>
        <v>Academic</v>
      </c>
      <c r="H48" s="42" t="s">
        <v>27</v>
      </c>
      <c r="I48" s="42" t="s">
        <v>27</v>
      </c>
      <c r="J48" s="43" t="s">
        <v>27</v>
      </c>
      <c r="K48" s="42" t="s">
        <v>175</v>
      </c>
      <c r="L48" s="42" t="s">
        <v>28</v>
      </c>
      <c r="M48" s="85">
        <f>IF(OR(Table1[[#This Row],[Outcome]]="Recommended for funding through MBS", Table1[[#This Row],[Outcome]]="Recommended for funding through NHRA",  Table1[[#This Row],[Outcome]]="Recommended for funding through PBS", Table1[[#This Row],[Outcome]]="Recommended for funding through NBS"), 1,0)</f>
        <v>0</v>
      </c>
      <c r="N48" s="42"/>
      <c r="O48" s="42" t="s">
        <v>58</v>
      </c>
      <c r="P48" s="42" t="s">
        <v>176</v>
      </c>
      <c r="Q48" s="42" t="s">
        <v>177</v>
      </c>
      <c r="R48" s="85">
        <f>IF(Table1[[#This Row],[Australian Genomics'' Role]]="N/A", 0,1)</f>
        <v>1</v>
      </c>
    </row>
    <row r="49" spans="1:18" s="44" customFormat="1" ht="161" customHeight="1" x14ac:dyDescent="0.2">
      <c r="A49" s="45" t="s">
        <v>178</v>
      </c>
      <c r="B49" s="37">
        <v>1660</v>
      </c>
      <c r="C49" s="46">
        <v>2021</v>
      </c>
      <c r="D49" s="46">
        <v>2021</v>
      </c>
      <c r="E49" s="80">
        <f>IF(ISNUMBER(Table1[[#This Row],[Year Closed]]),Table1[[#This Row],[Year Closed]]-Table1[[#This Row],[Year Initiated]],"N/A")</f>
        <v>0</v>
      </c>
      <c r="F49" s="47" t="s">
        <v>179</v>
      </c>
      <c r="G49" s="77" t="str">
        <f>_xlfn.XLOOKUP(Table1[[#This Row],[Applicant]],'Applicant Types List'!A:A,'Applicant Types List'!B:B,"")</f>
        <v>Pharma</v>
      </c>
      <c r="H49" s="42">
        <v>73436</v>
      </c>
      <c r="I49" s="42" t="s">
        <v>27</v>
      </c>
      <c r="J49" s="43">
        <v>44866</v>
      </c>
      <c r="K49" s="56" t="s">
        <v>180</v>
      </c>
      <c r="L49" s="42" t="s">
        <v>18</v>
      </c>
      <c r="M49" s="85">
        <f>IF(OR(Table1[[#This Row],[Outcome]]="Recommended for funding through MBS", Table1[[#This Row],[Outcome]]="Recommended for funding through NHRA",  Table1[[#This Row],[Outcome]]="Recommended for funding through PBS", Table1[[#This Row],[Outcome]]="Recommended for funding through NBS"), 1,0)</f>
        <v>1</v>
      </c>
      <c r="N49" s="37"/>
      <c r="O49" s="37" t="s">
        <v>58</v>
      </c>
      <c r="P49" s="42"/>
      <c r="Q49" s="42" t="s">
        <v>173</v>
      </c>
      <c r="R49" s="85">
        <f>IF(Table1[[#This Row],[Australian Genomics'' Role]]="N/A", 0,1)</f>
        <v>1</v>
      </c>
    </row>
    <row r="50" spans="1:18" s="44" customFormat="1" ht="68" x14ac:dyDescent="0.2">
      <c r="A50" s="45" t="s">
        <v>181</v>
      </c>
      <c r="B50" s="37">
        <v>1669</v>
      </c>
      <c r="C50" s="46">
        <v>2021</v>
      </c>
      <c r="D50" s="46">
        <v>2022</v>
      </c>
      <c r="E50" s="80">
        <f>IF(ISNUMBER(Table1[[#This Row],[Year Closed]]),Table1[[#This Row],[Year Closed]]-Table1[[#This Row],[Year Initiated]],"N/A")</f>
        <v>1</v>
      </c>
      <c r="F50" s="47" t="s">
        <v>84</v>
      </c>
      <c r="G50" s="77" t="str">
        <f>_xlfn.XLOOKUP(Table1[[#This Row],[Applicant]],'Applicant Types List'!A:A,'Applicant Types List'!B:B,"")</f>
        <v>Biotech</v>
      </c>
      <c r="H50" s="42" t="s">
        <v>27</v>
      </c>
      <c r="I50" s="42" t="s">
        <v>27</v>
      </c>
      <c r="J50" s="43" t="s">
        <v>27</v>
      </c>
      <c r="K50" s="42" t="s">
        <v>182</v>
      </c>
      <c r="L50" s="42" t="s">
        <v>25</v>
      </c>
      <c r="M50" s="85">
        <f>IF(OR(Table1[[#This Row],[Outcome]]="Recommended for funding through MBS", Table1[[#This Row],[Outcome]]="Recommended for funding through NHRA",  Table1[[#This Row],[Outcome]]="Recommended for funding through PBS", Table1[[#This Row],[Outcome]]="Recommended for funding through NBS"), 1,0)</f>
        <v>0</v>
      </c>
      <c r="N50" s="42"/>
      <c r="O50" s="42" t="s">
        <v>58</v>
      </c>
      <c r="P50" s="42" t="s">
        <v>183</v>
      </c>
      <c r="Q50" s="42" t="s">
        <v>173</v>
      </c>
      <c r="R50" s="85">
        <f>IF(Table1[[#This Row],[Australian Genomics'' Role]]="N/A", 0,1)</f>
        <v>1</v>
      </c>
    </row>
    <row r="51" spans="1:18" ht="85" x14ac:dyDescent="0.2">
      <c r="A51" s="45" t="s">
        <v>184</v>
      </c>
      <c r="B51" s="37">
        <v>1671</v>
      </c>
      <c r="C51" s="46">
        <v>2021</v>
      </c>
      <c r="D51" s="46">
        <v>2022</v>
      </c>
      <c r="E51" s="80">
        <f>IF(ISNUMBER(Table1[[#This Row],[Year Closed]]),Table1[[#This Row],[Year Closed]]-Table1[[#This Row],[Year Initiated]],"N/A")</f>
        <v>1</v>
      </c>
      <c r="F51" s="47" t="s">
        <v>39</v>
      </c>
      <c r="G51" s="77" t="str">
        <f>_xlfn.XLOOKUP(Table1[[#This Row],[Applicant]],'Applicant Types List'!A:A,'Applicant Types List'!B:B,"")</f>
        <v>RCPA</v>
      </c>
      <c r="H51" s="42" t="s">
        <v>547</v>
      </c>
      <c r="I51" s="42" t="s">
        <v>27</v>
      </c>
      <c r="J51" s="43">
        <v>45231</v>
      </c>
      <c r="K51" s="42" t="s">
        <v>185</v>
      </c>
      <c r="L51" s="42" t="s">
        <v>18</v>
      </c>
      <c r="M51" s="85">
        <f>IF(OR(Table1[[#This Row],[Outcome]]="Recommended for funding through MBS", Table1[[#This Row],[Outcome]]="Recommended for funding through NHRA",  Table1[[#This Row],[Outcome]]="Recommended for funding through PBS", Table1[[#This Row],[Outcome]]="Recommended for funding through NBS"), 1,0)</f>
        <v>1</v>
      </c>
      <c r="N51" s="57" t="s">
        <v>186</v>
      </c>
      <c r="O51" s="42" t="s">
        <v>58</v>
      </c>
      <c r="P51" s="42"/>
      <c r="Q51" s="42" t="s">
        <v>187</v>
      </c>
      <c r="R51" s="85">
        <f>IF(Table1[[#This Row],[Australian Genomics'' Role]]="N/A", 0,1)</f>
        <v>1</v>
      </c>
    </row>
    <row r="52" spans="1:18" s="44" customFormat="1" ht="102" x14ac:dyDescent="0.2">
      <c r="A52" s="45" t="s">
        <v>188</v>
      </c>
      <c r="B52" s="37">
        <v>1674</v>
      </c>
      <c r="C52" s="46">
        <v>2021</v>
      </c>
      <c r="D52" s="46" t="s">
        <v>27</v>
      </c>
      <c r="E52" s="80" t="str">
        <f>IF(ISNUMBER(Table1[[#This Row],[Year Closed]]),Table1[[#This Row],[Year Closed]]-Table1[[#This Row],[Year Initiated]],"N/A")</f>
        <v>N/A</v>
      </c>
      <c r="F52" s="47" t="s">
        <v>189</v>
      </c>
      <c r="G52" s="77" t="str">
        <f>_xlfn.XLOOKUP(Table1[[#This Row],[Applicant]],'Applicant Types List'!A:A,'Applicant Types List'!B:B,"")</f>
        <v>Pharma</v>
      </c>
      <c r="H52" s="42" t="s">
        <v>27</v>
      </c>
      <c r="I52" s="42" t="s">
        <v>27</v>
      </c>
      <c r="J52" s="43" t="s">
        <v>27</v>
      </c>
      <c r="K52" s="42" t="s">
        <v>99</v>
      </c>
      <c r="L52" s="48" t="s">
        <v>26</v>
      </c>
      <c r="M52" s="85">
        <f>IF(OR(Table1[[#This Row],[Outcome]]="Recommended for funding through MBS", Table1[[#This Row],[Outcome]]="Recommended for funding through NHRA",  Table1[[#This Row],[Outcome]]="Recommended for funding through PBS", Table1[[#This Row],[Outcome]]="Recommended for funding through NBS"), 1,0)</f>
        <v>0</v>
      </c>
      <c r="N52" s="48"/>
      <c r="O52" s="48" t="s">
        <v>100</v>
      </c>
      <c r="P52" s="42" t="s">
        <v>190</v>
      </c>
      <c r="Q52" s="42" t="s">
        <v>173</v>
      </c>
      <c r="R52" s="85">
        <f>IF(Table1[[#This Row],[Australian Genomics'' Role]]="N/A", 0,1)</f>
        <v>1</v>
      </c>
    </row>
    <row r="53" spans="1:18" s="44" customFormat="1" ht="149" customHeight="1" x14ac:dyDescent="0.2">
      <c r="A53" s="45" t="s">
        <v>191</v>
      </c>
      <c r="B53" s="37">
        <v>1675</v>
      </c>
      <c r="C53" s="46">
        <v>2021</v>
      </c>
      <c r="D53" s="46">
        <v>2022</v>
      </c>
      <c r="E53" s="80">
        <f>IF(ISNUMBER(Table1[[#This Row],[Year Closed]]),Table1[[#This Row],[Year Closed]]-Table1[[#This Row],[Year Initiated]],"N/A")</f>
        <v>1</v>
      </c>
      <c r="F53" s="47" t="s">
        <v>192</v>
      </c>
      <c r="G53" s="77" t="str">
        <f>_xlfn.XLOOKUP(Table1[[#This Row],[Applicant]],'Applicant Types List'!A:A,'Applicant Types List'!B:B,"")</f>
        <v>Other</v>
      </c>
      <c r="H53" s="42" t="s">
        <v>548</v>
      </c>
      <c r="I53" s="42" t="s">
        <v>27</v>
      </c>
      <c r="J53" s="43">
        <v>45231</v>
      </c>
      <c r="K53" s="42" t="s">
        <v>193</v>
      </c>
      <c r="L53" s="42" t="s">
        <v>18</v>
      </c>
      <c r="M53" s="85">
        <f>IF(OR(Table1[[#This Row],[Outcome]]="Recommended for funding through MBS", Table1[[#This Row],[Outcome]]="Recommended for funding through NHRA",  Table1[[#This Row],[Outcome]]="Recommended for funding through PBS", Table1[[#This Row],[Outcome]]="Recommended for funding through NBS"), 1,0)</f>
        <v>1</v>
      </c>
      <c r="N53" s="58" t="s">
        <v>194</v>
      </c>
      <c r="O53" s="42" t="s">
        <v>58</v>
      </c>
      <c r="P53" s="42" t="s">
        <v>195</v>
      </c>
      <c r="Q53" s="42" t="s">
        <v>173</v>
      </c>
      <c r="R53" s="85">
        <f>IF(Table1[[#This Row],[Australian Genomics'' Role]]="N/A", 0,1)</f>
        <v>1</v>
      </c>
    </row>
    <row r="54" spans="1:18" s="44" customFormat="1" ht="51" x14ac:dyDescent="0.2">
      <c r="A54" s="45" t="s">
        <v>196</v>
      </c>
      <c r="B54" s="37">
        <v>1680</v>
      </c>
      <c r="C54" s="46">
        <v>2021</v>
      </c>
      <c r="D54" s="46">
        <v>2022</v>
      </c>
      <c r="E54" s="80">
        <f>IF(ISNUMBER(Table1[[#This Row],[Year Closed]]),Table1[[#This Row],[Year Closed]]-Table1[[#This Row],[Year Initiated]],"N/A")</f>
        <v>1</v>
      </c>
      <c r="F54" s="47" t="s">
        <v>197</v>
      </c>
      <c r="G54" s="77" t="str">
        <f>_xlfn.XLOOKUP(Table1[[#This Row],[Applicant]],'Applicant Types List'!A:A,'Applicant Types List'!B:B,"")</f>
        <v>Academic</v>
      </c>
      <c r="H54" s="42" t="s">
        <v>549</v>
      </c>
      <c r="I54" s="42" t="s">
        <v>27</v>
      </c>
      <c r="J54" s="43">
        <v>45231</v>
      </c>
      <c r="K54" s="42" t="s">
        <v>198</v>
      </c>
      <c r="L54" s="42" t="s">
        <v>18</v>
      </c>
      <c r="M54" s="85">
        <f>IF(OR(Table1[[#This Row],[Outcome]]="Recommended for funding through MBS", Table1[[#This Row],[Outcome]]="Recommended for funding through NHRA",  Table1[[#This Row],[Outcome]]="Recommended for funding through PBS", Table1[[#This Row],[Outcome]]="Recommended for funding through NBS"), 1,0)</f>
        <v>1</v>
      </c>
      <c r="N54" s="57" t="s">
        <v>186</v>
      </c>
      <c r="O54" s="42" t="s">
        <v>58</v>
      </c>
      <c r="P54" s="42" t="s">
        <v>550</v>
      </c>
      <c r="Q54" s="42" t="s">
        <v>173</v>
      </c>
      <c r="R54" s="85">
        <f>IF(Table1[[#This Row],[Australian Genomics'' Role]]="N/A", 0,1)</f>
        <v>1</v>
      </c>
    </row>
    <row r="55" spans="1:18" s="44" customFormat="1" ht="238" customHeight="1" x14ac:dyDescent="0.2">
      <c r="A55" s="45" t="s">
        <v>199</v>
      </c>
      <c r="B55" s="37">
        <v>1684</v>
      </c>
      <c r="C55" s="46">
        <v>2021</v>
      </c>
      <c r="D55" s="46">
        <v>2022</v>
      </c>
      <c r="E55" s="80">
        <f>IF(ISNUMBER(Table1[[#This Row],[Year Closed]]),Table1[[#This Row],[Year Closed]]-Table1[[#This Row],[Year Initiated]],"N/A")</f>
        <v>1</v>
      </c>
      <c r="F55" s="47" t="s">
        <v>39</v>
      </c>
      <c r="G55" s="77" t="str">
        <f>_xlfn.XLOOKUP(Table1[[#This Row],[Applicant]],'Applicant Types List'!A:A,'Applicant Types List'!B:B,"")</f>
        <v>RCPA</v>
      </c>
      <c r="H55" s="42" t="s">
        <v>551</v>
      </c>
      <c r="I55" s="42" t="s">
        <v>27</v>
      </c>
      <c r="J55" s="43">
        <v>45231</v>
      </c>
      <c r="K55" s="42" t="s">
        <v>200</v>
      </c>
      <c r="L55" s="42" t="s">
        <v>18</v>
      </c>
      <c r="M55" s="85">
        <f>IF(OR(Table1[[#This Row],[Outcome]]="Recommended for funding through MBS", Table1[[#This Row],[Outcome]]="Recommended for funding through NHRA",  Table1[[#This Row],[Outcome]]="Recommended for funding through PBS", Table1[[#This Row],[Outcome]]="Recommended for funding through NBS"), 1,0)</f>
        <v>1</v>
      </c>
      <c r="N55" s="57" t="s">
        <v>186</v>
      </c>
      <c r="O55" s="42" t="s">
        <v>58</v>
      </c>
      <c r="P55" s="42" t="s">
        <v>195</v>
      </c>
      <c r="Q55" s="42" t="s">
        <v>173</v>
      </c>
      <c r="R55" s="85">
        <f>IF(Table1[[#This Row],[Australian Genomics'' Role]]="N/A", 0,1)</f>
        <v>1</v>
      </c>
    </row>
    <row r="56" spans="1:18" s="44" customFormat="1" ht="158" customHeight="1" x14ac:dyDescent="0.2">
      <c r="A56" s="53" t="s">
        <v>201</v>
      </c>
      <c r="B56" s="37">
        <v>1707</v>
      </c>
      <c r="C56" s="46">
        <v>2022</v>
      </c>
      <c r="D56" s="46">
        <v>2022</v>
      </c>
      <c r="E56" s="80">
        <f>IF(ISNUMBER(Table1[[#This Row],[Year Closed]]),Table1[[#This Row],[Year Closed]]-Table1[[#This Row],[Year Initiated]],"N/A")</f>
        <v>0</v>
      </c>
      <c r="F56" s="47" t="s">
        <v>202</v>
      </c>
      <c r="G56" s="77" t="str">
        <f>_xlfn.XLOOKUP(Table1[[#This Row],[Applicant]],'Applicant Types List'!A:A,'Applicant Types List'!B:B,"")</f>
        <v>Biotech</v>
      </c>
      <c r="H56" s="42" t="s">
        <v>552</v>
      </c>
      <c r="I56" s="42" t="s">
        <v>27</v>
      </c>
      <c r="J56" s="43">
        <v>45231</v>
      </c>
      <c r="K56" s="42" t="s">
        <v>203</v>
      </c>
      <c r="L56" s="42" t="s">
        <v>18</v>
      </c>
      <c r="M56" s="85">
        <f>IF(OR(Table1[[#This Row],[Outcome]]="Recommended for funding through MBS", Table1[[#This Row],[Outcome]]="Recommended for funding through NHRA",  Table1[[#This Row],[Outcome]]="Recommended for funding through PBS", Table1[[#This Row],[Outcome]]="Recommended for funding through NBS"), 1,0)</f>
        <v>1</v>
      </c>
      <c r="N56" s="57" t="s">
        <v>186</v>
      </c>
      <c r="O56" s="42" t="s">
        <v>58</v>
      </c>
      <c r="P56" s="42" t="s">
        <v>195</v>
      </c>
      <c r="Q56" s="42" t="s">
        <v>27</v>
      </c>
      <c r="R56" s="85">
        <f>IF(Table1[[#This Row],[Australian Genomics'' Role]]="N/A", 0,1)</f>
        <v>0</v>
      </c>
    </row>
    <row r="57" spans="1:18" s="44" customFormat="1" ht="229" customHeight="1" x14ac:dyDescent="0.2">
      <c r="A57" s="45" t="s">
        <v>204</v>
      </c>
      <c r="B57" s="37">
        <v>1709</v>
      </c>
      <c r="C57" s="46">
        <v>2022</v>
      </c>
      <c r="D57" s="46">
        <v>2023</v>
      </c>
      <c r="E57" s="80">
        <f>IF(ISNUMBER(Table1[[#This Row],[Year Closed]]),Table1[[#This Row],[Year Closed]]-Table1[[#This Row],[Year Initiated]],"N/A")</f>
        <v>1</v>
      </c>
      <c r="F57" s="47" t="s">
        <v>39</v>
      </c>
      <c r="G57" s="77" t="str">
        <f>_xlfn.XLOOKUP(Table1[[#This Row],[Applicant]],'Applicant Types List'!A:A,'Applicant Types List'!B:B,"")</f>
        <v>RCPA</v>
      </c>
      <c r="H57" s="42">
        <v>73429</v>
      </c>
      <c r="I57" s="42" t="s">
        <v>27</v>
      </c>
      <c r="J57" s="43">
        <v>45108</v>
      </c>
      <c r="K57" s="42" t="s">
        <v>205</v>
      </c>
      <c r="L57" s="42" t="s">
        <v>18</v>
      </c>
      <c r="M57" s="85">
        <f>IF(OR(Table1[[#This Row],[Outcome]]="Recommended for funding through MBS", Table1[[#This Row],[Outcome]]="Recommended for funding through NHRA",  Table1[[#This Row],[Outcome]]="Recommended for funding through PBS", Table1[[#This Row],[Outcome]]="Recommended for funding through NBS"), 1,0)</f>
        <v>1</v>
      </c>
      <c r="N57" s="42"/>
      <c r="O57" s="42" t="s">
        <v>58</v>
      </c>
      <c r="P57" s="42" t="s">
        <v>553</v>
      </c>
      <c r="Q57" s="42" t="s">
        <v>27</v>
      </c>
      <c r="R57" s="85">
        <f>IF(Table1[[#This Row],[Australian Genomics'' Role]]="N/A", 0,1)</f>
        <v>0</v>
      </c>
    </row>
    <row r="58" spans="1:18" ht="170" x14ac:dyDescent="0.2">
      <c r="A58" s="45" t="s">
        <v>206</v>
      </c>
      <c r="B58" s="37">
        <v>1716</v>
      </c>
      <c r="C58" s="46">
        <v>2022</v>
      </c>
      <c r="D58" s="46">
        <v>2023</v>
      </c>
      <c r="E58" s="80">
        <f>IF(ISNUMBER(Table1[[#This Row],[Year Closed]]),Table1[[#This Row],[Year Closed]]-Table1[[#This Row],[Year Initiated]],"N/A")</f>
        <v>1</v>
      </c>
      <c r="F58" s="47" t="s">
        <v>78</v>
      </c>
      <c r="G58" s="77" t="str">
        <f>_xlfn.XLOOKUP(Table1[[#This Row],[Applicant]],'Applicant Types List'!A:A,'Applicant Types List'!B:B,"")</f>
        <v>Pharma</v>
      </c>
      <c r="H58" s="42" t="s">
        <v>27</v>
      </c>
      <c r="I58" s="42">
        <v>73295</v>
      </c>
      <c r="J58" s="43">
        <v>45474</v>
      </c>
      <c r="K58" s="42" t="s">
        <v>506</v>
      </c>
      <c r="L58" s="42" t="s">
        <v>18</v>
      </c>
      <c r="M58" s="85">
        <f>IF(OR(Table1[[#This Row],[Outcome]]="Recommended for funding through MBS", Table1[[#This Row],[Outcome]]="Recommended for funding through NHRA",  Table1[[#This Row],[Outcome]]="Recommended for funding through PBS", Table1[[#This Row],[Outcome]]="Recommended for funding through NBS"), 1,0)</f>
        <v>1</v>
      </c>
      <c r="N58" s="37"/>
      <c r="O58" s="37" t="s">
        <v>58</v>
      </c>
      <c r="P58" s="42" t="s">
        <v>207</v>
      </c>
      <c r="Q58" s="42" t="s">
        <v>173</v>
      </c>
      <c r="R58" s="85">
        <f>IF(Table1[[#This Row],[Australian Genomics'' Role]]="N/A", 0,1)</f>
        <v>1</v>
      </c>
    </row>
    <row r="59" spans="1:18" ht="68" x14ac:dyDescent="0.2">
      <c r="A59" s="45" t="s">
        <v>208</v>
      </c>
      <c r="B59" s="37">
        <v>1721</v>
      </c>
      <c r="C59" s="46">
        <v>2022</v>
      </c>
      <c r="D59" s="46">
        <v>2022</v>
      </c>
      <c r="E59" s="80">
        <f>IF(ISNUMBER(Table1[[#This Row],[Year Closed]]),Table1[[#This Row],[Year Closed]]-Table1[[#This Row],[Year Initiated]],"N/A")</f>
        <v>0</v>
      </c>
      <c r="F59" s="47" t="s">
        <v>39</v>
      </c>
      <c r="G59" s="77" t="str">
        <f>_xlfn.XLOOKUP(Table1[[#This Row],[Applicant]],'Applicant Types List'!A:A,'Applicant Types List'!B:B,"")</f>
        <v>RCPA</v>
      </c>
      <c r="H59" s="42" t="s">
        <v>554</v>
      </c>
      <c r="I59" s="42" t="s">
        <v>555</v>
      </c>
      <c r="J59" s="43">
        <v>45231</v>
      </c>
      <c r="K59" s="42" t="s">
        <v>209</v>
      </c>
      <c r="L59" s="42" t="s">
        <v>18</v>
      </c>
      <c r="M59" s="85">
        <f>IF(OR(Table1[[#This Row],[Outcome]]="Recommended for funding through MBS", Table1[[#This Row],[Outcome]]="Recommended for funding through NHRA",  Table1[[#This Row],[Outcome]]="Recommended for funding through PBS", Table1[[#This Row],[Outcome]]="Recommended for funding through NBS"), 1,0)</f>
        <v>1</v>
      </c>
      <c r="N59" s="57" t="s">
        <v>186</v>
      </c>
      <c r="O59" s="37" t="s">
        <v>58</v>
      </c>
      <c r="P59" s="42" t="s">
        <v>195</v>
      </c>
      <c r="Q59" s="42" t="s">
        <v>173</v>
      </c>
      <c r="R59" s="85">
        <f>IF(Table1[[#This Row],[Australian Genomics'' Role]]="N/A", 0,1)</f>
        <v>1</v>
      </c>
    </row>
    <row r="60" spans="1:18" ht="238" x14ac:dyDescent="0.2">
      <c r="A60" s="45" t="s">
        <v>210</v>
      </c>
      <c r="B60" s="37">
        <v>1726</v>
      </c>
      <c r="C60" s="46">
        <v>2023</v>
      </c>
      <c r="D60" s="46">
        <v>2023</v>
      </c>
      <c r="E60" s="80">
        <f>IF(ISNUMBER(Table1[[#This Row],[Year Closed]]),Table1[[#This Row],[Year Closed]]-Table1[[#This Row],[Year Initiated]],"N/A")</f>
        <v>0</v>
      </c>
      <c r="F60" s="47" t="s">
        <v>189</v>
      </c>
      <c r="G60" s="77" t="str">
        <f>_xlfn.XLOOKUP(Table1[[#This Row],[Applicant]],'Applicant Types List'!A:A,'Applicant Types List'!B:B,"")</f>
        <v>Pharma</v>
      </c>
      <c r="H60" s="42">
        <v>73307</v>
      </c>
      <c r="I60" s="42" t="s">
        <v>27</v>
      </c>
      <c r="J60" s="43">
        <v>45292</v>
      </c>
      <c r="K60" s="42" t="s">
        <v>211</v>
      </c>
      <c r="L60" s="42" t="s">
        <v>18</v>
      </c>
      <c r="M60" s="85">
        <f>IF(OR(Table1[[#This Row],[Outcome]]="Recommended for funding through MBS", Table1[[#This Row],[Outcome]]="Recommended for funding through NHRA",  Table1[[#This Row],[Outcome]]="Recommended for funding through PBS", Table1[[#This Row],[Outcome]]="Recommended for funding through NBS"), 1,0)</f>
        <v>1</v>
      </c>
      <c r="N60" s="48" t="s">
        <v>212</v>
      </c>
      <c r="O60" s="48" t="s">
        <v>58</v>
      </c>
      <c r="P60" s="42" t="s">
        <v>556</v>
      </c>
      <c r="Q60" s="42" t="s">
        <v>173</v>
      </c>
      <c r="R60" s="85">
        <f>IF(Table1[[#This Row],[Australian Genomics'' Role]]="N/A", 0,1)</f>
        <v>1</v>
      </c>
    </row>
    <row r="61" spans="1:18" ht="68" x14ac:dyDescent="0.2">
      <c r="A61" s="45" t="s">
        <v>213</v>
      </c>
      <c r="B61" s="37">
        <v>1750</v>
      </c>
      <c r="C61" s="46">
        <v>2023</v>
      </c>
      <c r="D61" s="46" t="s">
        <v>27</v>
      </c>
      <c r="E61" s="80" t="str">
        <f>IF(ISNUMBER(Table1[[#This Row],[Year Closed]]),Table1[[#This Row],[Year Closed]]-Table1[[#This Row],[Year Initiated]],"N/A")</f>
        <v>N/A</v>
      </c>
      <c r="F61" s="47" t="s">
        <v>214</v>
      </c>
      <c r="G61" s="77" t="str">
        <f>_xlfn.XLOOKUP(Table1[[#This Row],[Applicant]],'Applicant Types List'!A:A,'Applicant Types List'!B:B,"")</f>
        <v>Pharma</v>
      </c>
      <c r="H61" s="42" t="s">
        <v>27</v>
      </c>
      <c r="I61" s="42" t="s">
        <v>27</v>
      </c>
      <c r="J61" s="43" t="s">
        <v>27</v>
      </c>
      <c r="K61" s="42" t="s">
        <v>215</v>
      </c>
      <c r="L61" s="37" t="s">
        <v>26</v>
      </c>
      <c r="M61" s="85">
        <f>IF(OR(Table1[[#This Row],[Outcome]]="Recommended for funding through MBS", Table1[[#This Row],[Outcome]]="Recommended for funding through NHRA",  Table1[[#This Row],[Outcome]]="Recommended for funding through PBS", Table1[[#This Row],[Outcome]]="Recommended for funding through NBS"), 1,0)</f>
        <v>0</v>
      </c>
      <c r="N61" s="59"/>
      <c r="O61" s="37" t="s">
        <v>100</v>
      </c>
      <c r="P61" s="42" t="s">
        <v>557</v>
      </c>
      <c r="Q61" s="42" t="s">
        <v>27</v>
      </c>
      <c r="R61" s="85">
        <f>IF(Table1[[#This Row],[Australian Genomics'' Role]]="N/A", 0,1)</f>
        <v>0</v>
      </c>
    </row>
    <row r="62" spans="1:18" ht="51" x14ac:dyDescent="0.2">
      <c r="A62" s="45" t="s">
        <v>216</v>
      </c>
      <c r="B62" s="37">
        <v>1760</v>
      </c>
      <c r="C62" s="46">
        <v>2023</v>
      </c>
      <c r="D62" s="46" t="s">
        <v>27</v>
      </c>
      <c r="E62" s="80" t="str">
        <f>IF(ISNUMBER(Table1[[#This Row],[Year Closed]]),Table1[[#This Row],[Year Closed]]-Table1[[#This Row],[Year Initiated]],"N/A")</f>
        <v>N/A</v>
      </c>
      <c r="F62" s="47" t="s">
        <v>39</v>
      </c>
      <c r="G62" s="77" t="str">
        <f>_xlfn.XLOOKUP(Table1[[#This Row],[Applicant]],'Applicant Types List'!A:A,'Applicant Types List'!B:B,"")</f>
        <v>RCPA</v>
      </c>
      <c r="H62" s="42" t="s">
        <v>27</v>
      </c>
      <c r="I62" s="42" t="s">
        <v>27</v>
      </c>
      <c r="J62" s="43" t="s">
        <v>27</v>
      </c>
      <c r="K62" s="42" t="s">
        <v>217</v>
      </c>
      <c r="L62" s="48" t="s">
        <v>26</v>
      </c>
      <c r="M62" s="85">
        <f>IF(OR(Table1[[#This Row],[Outcome]]="Recommended for funding through MBS", Table1[[#This Row],[Outcome]]="Recommended for funding through NHRA",  Table1[[#This Row],[Outcome]]="Recommended for funding through PBS", Table1[[#This Row],[Outcome]]="Recommended for funding through NBS"), 1,0)</f>
        <v>0</v>
      </c>
      <c r="N62" s="48"/>
      <c r="O62" s="48" t="s">
        <v>100</v>
      </c>
      <c r="P62" s="42" t="s">
        <v>486</v>
      </c>
      <c r="Q62" s="42" t="s">
        <v>173</v>
      </c>
      <c r="R62" s="85">
        <f>IF(Table1[[#This Row],[Australian Genomics'' Role]]="N/A", 0,1)</f>
        <v>1</v>
      </c>
    </row>
    <row r="63" spans="1:18" ht="119" x14ac:dyDescent="0.2">
      <c r="A63" s="45" t="s">
        <v>218</v>
      </c>
      <c r="B63" s="37">
        <v>1765</v>
      </c>
      <c r="C63" s="46">
        <v>2023</v>
      </c>
      <c r="D63" s="46">
        <v>2024</v>
      </c>
      <c r="E63" s="80">
        <f>IF(ISNUMBER(Table1[[#This Row],[Year Closed]]),Table1[[#This Row],[Year Closed]]-Table1[[#This Row],[Year Initiated]],"N/A")</f>
        <v>1</v>
      </c>
      <c r="F63" s="47" t="s">
        <v>81</v>
      </c>
      <c r="G63" s="77" t="str">
        <f>_xlfn.XLOOKUP(Table1[[#This Row],[Applicant]],'Applicant Types List'!A:A,'Applicant Types List'!B:B,"")</f>
        <v>Pharma</v>
      </c>
      <c r="H63" s="42" t="s">
        <v>27</v>
      </c>
      <c r="I63" s="42" t="s">
        <v>27</v>
      </c>
      <c r="J63" s="43" t="s">
        <v>532</v>
      </c>
      <c r="K63" s="42" t="s">
        <v>219</v>
      </c>
      <c r="L63" s="42" t="s">
        <v>18</v>
      </c>
      <c r="M63" s="85">
        <f>IF(OR(Table1[[#This Row],[Outcome]]="Recommended for funding through MBS", Table1[[#This Row],[Outcome]]="Recommended for funding through NHRA",  Table1[[#This Row],[Outcome]]="Recommended for funding through PBS", Table1[[#This Row],[Outcome]]="Recommended for funding through NBS"), 1,0)</f>
        <v>1</v>
      </c>
      <c r="N63" s="59"/>
      <c r="O63" s="37" t="s">
        <v>58</v>
      </c>
      <c r="P63" s="42" t="s">
        <v>488</v>
      </c>
      <c r="Q63" s="42" t="s">
        <v>173</v>
      </c>
      <c r="R63" s="85">
        <f>IF(Table1[[#This Row],[Australian Genomics'' Role]]="N/A", 0,1)</f>
        <v>1</v>
      </c>
    </row>
    <row r="64" spans="1:18" ht="153" x14ac:dyDescent="0.2">
      <c r="A64" s="49" t="s">
        <v>220</v>
      </c>
      <c r="B64" s="37">
        <v>1766</v>
      </c>
      <c r="C64" s="46">
        <v>2024</v>
      </c>
      <c r="D64" s="46" t="s">
        <v>27</v>
      </c>
      <c r="E64" s="80" t="str">
        <f>IF(ISNUMBER(Table1[[#This Row],[Year Closed]]),Table1[[#This Row],[Year Closed]]-Table1[[#This Row],[Year Initiated]],"N/A")</f>
        <v>N/A</v>
      </c>
      <c r="F64" s="38" t="s">
        <v>78</v>
      </c>
      <c r="G64" s="87" t="str">
        <f>_xlfn.XLOOKUP(Table1[[#This Row],[Applicant]],'Applicant Types List'!A:A,'Applicant Types List'!B:B,"")</f>
        <v>Pharma</v>
      </c>
      <c r="H64" s="47" t="s">
        <v>27</v>
      </c>
      <c r="I64" s="47" t="s">
        <v>27</v>
      </c>
      <c r="J64" s="43" t="s">
        <v>27</v>
      </c>
      <c r="K64" s="42" t="s">
        <v>221</v>
      </c>
      <c r="L64" s="48" t="s">
        <v>26</v>
      </c>
      <c r="M64" s="86">
        <f>IF(OR(Table1[[#This Row],[Outcome]]="Recommended for funding through MBS", Table1[[#This Row],[Outcome]]="Recommended for funding through NHRA",  Table1[[#This Row],[Outcome]]="Recommended for funding through PBS", Table1[[#This Row],[Outcome]]="Recommended for funding through NBS"), 1,0)</f>
        <v>0</v>
      </c>
      <c r="N64" s="48"/>
      <c r="O64" s="48" t="s">
        <v>100</v>
      </c>
      <c r="P64" s="42" t="s">
        <v>493</v>
      </c>
      <c r="Q64" s="42" t="s">
        <v>27</v>
      </c>
      <c r="R64" s="85">
        <f>IF(Table1[[#This Row],[Australian Genomics'' Role]]="N/A", 0,1)</f>
        <v>0</v>
      </c>
    </row>
    <row r="65" spans="1:18" ht="102" x14ac:dyDescent="0.2">
      <c r="A65" s="45" t="s">
        <v>227</v>
      </c>
      <c r="B65" s="37">
        <v>1782</v>
      </c>
      <c r="C65" s="46">
        <v>2024</v>
      </c>
      <c r="D65" s="46" t="s">
        <v>27</v>
      </c>
      <c r="E65" s="80" t="str">
        <f>IF(ISNUMBER(Table1[[#This Row],[Year Closed]]),Table1[[#This Row],[Year Closed]]-Table1[[#This Row],[Year Initiated]],"N/A")</f>
        <v>N/A</v>
      </c>
      <c r="F65" s="47" t="s">
        <v>228</v>
      </c>
      <c r="G65" s="77" t="str">
        <f>_xlfn.XLOOKUP(Table1[[#This Row],[Applicant]],'Applicant Types List'!A:A,'Applicant Types List'!B:B,"")</f>
        <v>Pharma</v>
      </c>
      <c r="H65" s="42" t="s">
        <v>27</v>
      </c>
      <c r="I65" s="42" t="s">
        <v>27</v>
      </c>
      <c r="J65" s="43" t="s">
        <v>27</v>
      </c>
      <c r="K65" s="42" t="s">
        <v>229</v>
      </c>
      <c r="L65" s="37" t="s">
        <v>26</v>
      </c>
      <c r="M65" s="86">
        <f>IF(OR(Table1[[#This Row],[Outcome]]="Recommended for funding through MBS", Table1[[#This Row],[Outcome]]="Recommended for funding through NHRA",  Table1[[#This Row],[Outcome]]="Recommended for funding through PBS", Table1[[#This Row],[Outcome]]="Recommended for funding through NBS"), 1,0)</f>
        <v>0</v>
      </c>
      <c r="N65" s="48"/>
      <c r="O65" s="48" t="s">
        <v>100</v>
      </c>
      <c r="P65" s="42" t="s">
        <v>558</v>
      </c>
      <c r="Q65" s="42" t="s">
        <v>173</v>
      </c>
      <c r="R65" s="85">
        <f>IF(Table1[[#This Row],[Australian Genomics'' Role]]="N/A", 0,1)</f>
        <v>1</v>
      </c>
    </row>
    <row r="66" spans="1:18" ht="85" x14ac:dyDescent="0.2">
      <c r="A66" s="45" t="s">
        <v>230</v>
      </c>
      <c r="B66" s="37">
        <v>1783</v>
      </c>
      <c r="C66" s="46">
        <v>2024</v>
      </c>
      <c r="D66" s="46" t="s">
        <v>27</v>
      </c>
      <c r="E66" s="80" t="str">
        <f>IF(ISNUMBER(Table1[[#This Row],[Year Closed]]),Table1[[#This Row],[Year Closed]]-Table1[[#This Row],[Year Initiated]],"N/A")</f>
        <v>N/A</v>
      </c>
      <c r="F66" s="47" t="s">
        <v>171</v>
      </c>
      <c r="G66" s="87" t="str">
        <f>_xlfn.XLOOKUP(Table1[[#This Row],[Applicant]],'Applicant Types List'!A:A,'Applicant Types List'!B:B,"")</f>
        <v>Pharma</v>
      </c>
      <c r="H66" s="47" t="s">
        <v>27</v>
      </c>
      <c r="I66" s="47" t="s">
        <v>27</v>
      </c>
      <c r="J66" s="43" t="s">
        <v>27</v>
      </c>
      <c r="K66" s="42" t="s">
        <v>231</v>
      </c>
      <c r="L66" s="37" t="s">
        <v>26</v>
      </c>
      <c r="M66" s="86">
        <f>IF(OR(Table1[[#This Row],[Outcome]]="Recommended for funding through MBS", Table1[[#This Row],[Outcome]]="Recommended for funding through NHRA",  Table1[[#This Row],[Outcome]]="Recommended for funding through PBS", Table1[[#This Row],[Outcome]]="Recommended for funding through NBS"), 1,0)</f>
        <v>0</v>
      </c>
      <c r="N66" s="48"/>
      <c r="O66" s="48" t="s">
        <v>100</v>
      </c>
      <c r="P66" s="42" t="s">
        <v>495</v>
      </c>
      <c r="Q66" s="42" t="s">
        <v>27</v>
      </c>
      <c r="R66" s="85">
        <f>IF(Table1[[#This Row],[Australian Genomics'' Role]]="N/A", 0,1)</f>
        <v>0</v>
      </c>
    </row>
    <row r="67" spans="1:18" ht="409.6" x14ac:dyDescent="0.2">
      <c r="A67" s="45" t="s">
        <v>232</v>
      </c>
      <c r="B67" s="42" t="s">
        <v>233</v>
      </c>
      <c r="C67" s="46">
        <v>2013</v>
      </c>
      <c r="D67" s="46">
        <v>2017</v>
      </c>
      <c r="E67" s="80">
        <f>IF(ISNUMBER(Table1[[#This Row],[Year Closed]]),Table1[[#This Row],[Year Closed]]-Table1[[#This Row],[Year Initiated]],"N/A")</f>
        <v>4</v>
      </c>
      <c r="F67" s="47" t="s">
        <v>234</v>
      </c>
      <c r="G67" s="77" t="str">
        <f>_xlfn.XLOOKUP(Table1[[#This Row],[Applicant]],'Applicant Types List'!A:A,'Applicant Types List'!B:B,"")</f>
        <v>Biotech</v>
      </c>
      <c r="H67" s="42" t="s">
        <v>496</v>
      </c>
      <c r="I67" s="42" t="s">
        <v>27</v>
      </c>
      <c r="J67" s="43">
        <v>44501</v>
      </c>
      <c r="K67" s="51" t="s">
        <v>235</v>
      </c>
      <c r="L67" s="42" t="s">
        <v>18</v>
      </c>
      <c r="M67" s="85">
        <f>IF(OR(Table1[[#This Row],[Outcome]]="Recommended for funding through MBS", Table1[[#This Row],[Outcome]]="Recommended for funding through NHRA",  Table1[[#This Row],[Outcome]]="Recommended for funding through PBS", Table1[[#This Row],[Outcome]]="Recommended for funding through NBS"), 1,0)</f>
        <v>1</v>
      </c>
      <c r="N67" s="42"/>
      <c r="O67" s="42" t="s">
        <v>58</v>
      </c>
      <c r="P67" s="42" t="s">
        <v>559</v>
      </c>
      <c r="Q67" s="42" t="s">
        <v>27</v>
      </c>
      <c r="R67" s="85">
        <f>IF(Table1[[#This Row],[Australian Genomics'' Role]]="N/A", 0,1)</f>
        <v>0</v>
      </c>
    </row>
    <row r="68" spans="1:18" ht="34" x14ac:dyDescent="0.2">
      <c r="A68" s="53" t="s">
        <v>236</v>
      </c>
      <c r="B68" s="37" t="s">
        <v>237</v>
      </c>
      <c r="C68" s="46">
        <v>2011</v>
      </c>
      <c r="D68" s="46">
        <v>2016</v>
      </c>
      <c r="E68" s="80">
        <f>IF(ISNUMBER(Table1[[#This Row],[Year Closed]]),Table1[[#This Row],[Year Closed]]-Table1[[#This Row],[Year Initiated]],"N/A")</f>
        <v>5</v>
      </c>
      <c r="F68" s="47" t="s">
        <v>171</v>
      </c>
      <c r="G68" s="77" t="str">
        <f>_xlfn.XLOOKUP(Table1[[#This Row],[Applicant]],'Applicant Types List'!A:A,'Applicant Types List'!B:B,"")</f>
        <v>Pharma</v>
      </c>
      <c r="H68" s="48" t="s">
        <v>27</v>
      </c>
      <c r="I68" s="42">
        <v>73336</v>
      </c>
      <c r="J68" s="43">
        <v>42856</v>
      </c>
      <c r="K68" s="51" t="s">
        <v>238</v>
      </c>
      <c r="L68" s="42" t="s">
        <v>18</v>
      </c>
      <c r="M68" s="85">
        <f>IF(OR(Table1[[#This Row],[Outcome]]="Recommended for funding through MBS", Table1[[#This Row],[Outcome]]="Recommended for funding through NHRA",  Table1[[#This Row],[Outcome]]="Recommended for funding through PBS", Table1[[#This Row],[Outcome]]="Recommended for funding through NBS"), 1,0)</f>
        <v>1</v>
      </c>
      <c r="N68" s="42"/>
      <c r="O68" s="37" t="s">
        <v>58</v>
      </c>
      <c r="P68" s="42" t="s">
        <v>239</v>
      </c>
      <c r="Q68" s="42" t="s">
        <v>27</v>
      </c>
      <c r="R68" s="85">
        <f>IF(Table1[[#This Row],[Australian Genomics'' Role]]="N/A", 0,1)</f>
        <v>0</v>
      </c>
    </row>
    <row r="69" spans="1:18" ht="68" x14ac:dyDescent="0.2">
      <c r="A69" s="53" t="s">
        <v>240</v>
      </c>
      <c r="B69" s="42" t="s">
        <v>241</v>
      </c>
      <c r="C69" s="46">
        <v>2014</v>
      </c>
      <c r="D69" s="46">
        <v>2021</v>
      </c>
      <c r="E69" s="80">
        <f>IF(ISNUMBER(Table1[[#This Row],[Year Closed]]),Table1[[#This Row],[Year Closed]]-Table1[[#This Row],[Year Initiated]],"N/A")</f>
        <v>7</v>
      </c>
      <c r="F69" s="47" t="s">
        <v>242</v>
      </c>
      <c r="G69" s="77" t="str">
        <f>_xlfn.XLOOKUP(Table1[[#This Row],[Applicant]],'Applicant Types List'!A:A,'Applicant Types List'!B:B,"")</f>
        <v>Other</v>
      </c>
      <c r="H69" s="42" t="s">
        <v>27</v>
      </c>
      <c r="I69" s="42" t="s">
        <v>27</v>
      </c>
      <c r="J69" s="43" t="s">
        <v>27</v>
      </c>
      <c r="K69" s="42" t="s">
        <v>243</v>
      </c>
      <c r="L69" s="37" t="s">
        <v>28</v>
      </c>
      <c r="M69" s="85">
        <f>IF(OR(Table1[[#This Row],[Outcome]]="Recommended for funding through MBS", Table1[[#This Row],[Outcome]]="Recommended for funding through NHRA",  Table1[[#This Row],[Outcome]]="Recommended for funding through PBS", Table1[[#This Row],[Outcome]]="Recommended for funding through NBS"), 1,0)</f>
        <v>0</v>
      </c>
      <c r="N69" s="37"/>
      <c r="O69" s="37" t="s">
        <v>58</v>
      </c>
      <c r="P69" s="42"/>
      <c r="Q69" s="42" t="s">
        <v>27</v>
      </c>
      <c r="R69" s="85">
        <f>IF(Table1[[#This Row],[Australian Genomics'' Role]]="N/A", 0,1)</f>
        <v>0</v>
      </c>
    </row>
    <row r="70" spans="1:18" ht="51" x14ac:dyDescent="0.2">
      <c r="A70" s="45" t="s">
        <v>244</v>
      </c>
      <c r="B70" s="37" t="s">
        <v>245</v>
      </c>
      <c r="C70" s="46">
        <v>2015</v>
      </c>
      <c r="D70" s="46">
        <v>2022</v>
      </c>
      <c r="E70" s="80">
        <f>IF(ISNUMBER(Table1[[#This Row],[Year Closed]]),Table1[[#This Row],[Year Closed]]-Table1[[#This Row],[Year Initiated]],"N/A")</f>
        <v>7</v>
      </c>
      <c r="F70" s="47" t="s">
        <v>246</v>
      </c>
      <c r="G70" s="77" t="str">
        <f>_xlfn.XLOOKUP(Table1[[#This Row],[Applicant]],'Applicant Types List'!A:A,'Applicant Types List'!B:B,"")</f>
        <v>Biotech</v>
      </c>
      <c r="H70" s="42">
        <v>73306</v>
      </c>
      <c r="I70" s="42" t="s">
        <v>27</v>
      </c>
      <c r="J70" s="43">
        <v>45231</v>
      </c>
      <c r="K70" s="42" t="s">
        <v>247</v>
      </c>
      <c r="L70" s="42" t="s">
        <v>18</v>
      </c>
      <c r="M70" s="85">
        <f>IF(OR(Table1[[#This Row],[Outcome]]="Recommended for funding through MBS", Table1[[#This Row],[Outcome]]="Recommended for funding through NHRA",  Table1[[#This Row],[Outcome]]="Recommended for funding through PBS", Table1[[#This Row],[Outcome]]="Recommended for funding through NBS"), 1,0)</f>
        <v>1</v>
      </c>
      <c r="N70" s="57" t="s">
        <v>186</v>
      </c>
      <c r="O70" s="37" t="s">
        <v>58</v>
      </c>
      <c r="P70" s="42"/>
      <c r="Q70" s="42" t="s">
        <v>27</v>
      </c>
      <c r="R70" s="85">
        <f>IF(Table1[[#This Row],[Australian Genomics'' Role]]="N/A", 0,1)</f>
        <v>0</v>
      </c>
    </row>
    <row r="71" spans="1:18" ht="51" x14ac:dyDescent="0.2">
      <c r="A71" s="45" t="s">
        <v>248</v>
      </c>
      <c r="B71" s="42" t="s">
        <v>249</v>
      </c>
      <c r="C71" s="46">
        <v>2015</v>
      </c>
      <c r="D71" s="46">
        <v>2016</v>
      </c>
      <c r="E71" s="80">
        <f>IF(ISNUMBER(Table1[[#This Row],[Year Closed]]),Table1[[#This Row],[Year Closed]]-Table1[[#This Row],[Year Initiated]],"N/A")</f>
        <v>1</v>
      </c>
      <c r="F71" s="47" t="s">
        <v>39</v>
      </c>
      <c r="G71" s="77" t="str">
        <f>_xlfn.XLOOKUP(Table1[[#This Row],[Applicant]],'Applicant Types List'!A:A,'Applicant Types List'!B:B,"")</f>
        <v>RCPA</v>
      </c>
      <c r="H71" s="42" t="s">
        <v>560</v>
      </c>
      <c r="I71" s="42" t="s">
        <v>27</v>
      </c>
      <c r="J71" s="43">
        <v>43040</v>
      </c>
      <c r="K71" s="42" t="s">
        <v>250</v>
      </c>
      <c r="L71" s="42" t="s">
        <v>18</v>
      </c>
      <c r="M71" s="85">
        <f>IF(OR(Table1[[#This Row],[Outcome]]="Recommended for funding through MBS", Table1[[#This Row],[Outcome]]="Recommended for funding through NHRA",  Table1[[#This Row],[Outcome]]="Recommended for funding through PBS", Table1[[#This Row],[Outcome]]="Recommended for funding through NBS"), 1,0)</f>
        <v>1</v>
      </c>
      <c r="N71" s="42"/>
      <c r="O71" s="42" t="s">
        <v>58</v>
      </c>
      <c r="P71" s="42" t="s">
        <v>251</v>
      </c>
      <c r="Q71" s="42" t="s">
        <v>27</v>
      </c>
      <c r="R71" s="85">
        <f>IF(Table1[[#This Row],[Australian Genomics'' Role]]="N/A", 0,1)</f>
        <v>0</v>
      </c>
    </row>
    <row r="72" spans="1:18" ht="238" x14ac:dyDescent="0.2">
      <c r="A72" s="49" t="s">
        <v>252</v>
      </c>
      <c r="B72" s="37" t="s">
        <v>253</v>
      </c>
      <c r="C72" s="46">
        <v>2017</v>
      </c>
      <c r="D72" s="46">
        <v>2024</v>
      </c>
      <c r="E72" s="80">
        <f>IF(ISNUMBER(Table1[[#This Row],[Year Closed]]),Table1[[#This Row],[Year Closed]]-Table1[[#This Row],[Year Initiated]],"N/A")</f>
        <v>7</v>
      </c>
      <c r="F72" s="47" t="s">
        <v>78</v>
      </c>
      <c r="G72" s="77" t="str">
        <f>_xlfn.XLOOKUP(Table1[[#This Row],[Applicant]],'Applicant Types List'!A:A,'Applicant Types List'!B:B,"")</f>
        <v>Pharma</v>
      </c>
      <c r="H72" s="42" t="s">
        <v>27</v>
      </c>
      <c r="I72" s="42">
        <v>73295</v>
      </c>
      <c r="J72" s="43" t="s">
        <v>532</v>
      </c>
      <c r="K72" s="42" t="s">
        <v>254</v>
      </c>
      <c r="L72" s="52" t="s">
        <v>18</v>
      </c>
      <c r="M72" s="85">
        <f>IF(OR(Table1[[#This Row],[Outcome]]="Recommended for funding through MBS", Table1[[#This Row],[Outcome]]="Recommended for funding through NHRA",  Table1[[#This Row],[Outcome]]="Recommended for funding through PBS", Table1[[#This Row],[Outcome]]="Recommended for funding through NBS"), 1,0)</f>
        <v>1</v>
      </c>
      <c r="N72" s="48"/>
      <c r="O72" s="48" t="s">
        <v>58</v>
      </c>
      <c r="P72" s="42" t="s">
        <v>533</v>
      </c>
      <c r="Q72" s="42" t="s">
        <v>27</v>
      </c>
      <c r="R72" s="85">
        <f>IF(Table1[[#This Row],[Australian Genomics'' Role]]="N/A", 0,1)</f>
        <v>0</v>
      </c>
    </row>
    <row r="73" spans="1:18" ht="68" x14ac:dyDescent="0.2">
      <c r="A73" s="45" t="s">
        <v>255</v>
      </c>
      <c r="B73" s="42" t="s">
        <v>256</v>
      </c>
      <c r="C73" s="46">
        <v>2019</v>
      </c>
      <c r="D73" s="46">
        <v>2021</v>
      </c>
      <c r="E73" s="80">
        <f>IF(ISNUMBER(Table1[[#This Row],[Year Closed]]),Table1[[#This Row],[Year Closed]]-Table1[[#This Row],[Year Initiated]],"N/A")</f>
        <v>2</v>
      </c>
      <c r="F73" s="47" t="s">
        <v>257</v>
      </c>
      <c r="G73" s="77" t="str">
        <f>_xlfn.XLOOKUP(Table1[[#This Row],[Applicant]],'Applicant Types List'!A:A,'Applicant Types List'!B:B,"")</f>
        <v>Pharma</v>
      </c>
      <c r="H73" s="42" t="s">
        <v>561</v>
      </c>
      <c r="I73" s="42" t="s">
        <v>27</v>
      </c>
      <c r="J73" s="43">
        <v>44743</v>
      </c>
      <c r="K73" s="42" t="s">
        <v>258</v>
      </c>
      <c r="L73" s="42" t="s">
        <v>18</v>
      </c>
      <c r="M73" s="85">
        <f>IF(OR(Table1[[#This Row],[Outcome]]="Recommended for funding through MBS", Table1[[#This Row],[Outcome]]="Recommended for funding through NHRA",  Table1[[#This Row],[Outcome]]="Recommended for funding through PBS", Table1[[#This Row],[Outcome]]="Recommended for funding through NBS"), 1,0)</f>
        <v>1</v>
      </c>
      <c r="N73" s="48"/>
      <c r="O73" s="48" t="s">
        <v>58</v>
      </c>
      <c r="P73" s="42" t="s">
        <v>259</v>
      </c>
      <c r="Q73" s="42" t="s">
        <v>27</v>
      </c>
      <c r="R73" s="85">
        <f>IF(Table1[[#This Row],[Australian Genomics'' Role]]="N/A", 0,1)</f>
        <v>0</v>
      </c>
    </row>
    <row r="74" spans="1:18" ht="102" x14ac:dyDescent="0.2">
      <c r="A74" s="45" t="s">
        <v>260</v>
      </c>
      <c r="B74" s="37" t="s">
        <v>261</v>
      </c>
      <c r="C74" s="46">
        <v>2021</v>
      </c>
      <c r="D74" s="46">
        <v>2023</v>
      </c>
      <c r="E74" s="80">
        <f>IF(ISNUMBER(Table1[[#This Row],[Year Closed]]),Table1[[#This Row],[Year Closed]]-Table1[[#This Row],[Year Initiated]],"N/A")</f>
        <v>2</v>
      </c>
      <c r="F74" s="47" t="s">
        <v>78</v>
      </c>
      <c r="G74" s="77" t="str">
        <f>_xlfn.XLOOKUP(Table1[[#This Row],[Applicant]],'Applicant Types List'!A:A,'Applicant Types List'!B:B,"")</f>
        <v>Pharma</v>
      </c>
      <c r="H74" s="42">
        <v>73307</v>
      </c>
      <c r="I74" s="42" t="s">
        <v>27</v>
      </c>
      <c r="J74" s="43">
        <v>45292</v>
      </c>
      <c r="K74" s="42" t="s">
        <v>262</v>
      </c>
      <c r="L74" s="42" t="s">
        <v>18</v>
      </c>
      <c r="M74" s="85">
        <f>IF(OR(Table1[[#This Row],[Outcome]]="Recommended for funding through MBS", Table1[[#This Row],[Outcome]]="Recommended for funding through NHRA",  Table1[[#This Row],[Outcome]]="Recommended for funding through PBS", Table1[[#This Row],[Outcome]]="Recommended for funding through NBS"), 1,0)</f>
        <v>1</v>
      </c>
      <c r="N74" s="48"/>
      <c r="O74" s="48" t="s">
        <v>58</v>
      </c>
      <c r="P74" s="42" t="s">
        <v>263</v>
      </c>
      <c r="Q74" s="42" t="s">
        <v>173</v>
      </c>
      <c r="R74" s="85">
        <f>IF(Table1[[#This Row],[Australian Genomics'' Role]]="N/A", 0,1)</f>
        <v>1</v>
      </c>
    </row>
    <row r="75" spans="1:18" x14ac:dyDescent="0.2">
      <c r="A75" s="60"/>
      <c r="B75" s="61"/>
      <c r="C75" s="62"/>
      <c r="D75" s="46"/>
      <c r="E75" s="82"/>
      <c r="F75" s="63"/>
      <c r="G75" s="88"/>
      <c r="H75" s="63"/>
      <c r="I75" s="63"/>
      <c r="J75" s="63"/>
    </row>
    <row r="76" spans="1:18" x14ac:dyDescent="0.2">
      <c r="A76" s="60"/>
      <c r="B76" s="61"/>
      <c r="C76" s="62"/>
      <c r="D76" s="46"/>
      <c r="E76" s="82"/>
      <c r="F76" s="63"/>
      <c r="G76" s="88"/>
      <c r="H76" s="63"/>
      <c r="I76" s="63"/>
      <c r="J76" s="63"/>
    </row>
    <row r="77" spans="1:18" x14ac:dyDescent="0.2">
      <c r="A77" s="60"/>
      <c r="B77" s="61"/>
      <c r="C77" s="62"/>
      <c r="D77" s="46"/>
      <c r="E77" s="82"/>
      <c r="F77" s="63"/>
      <c r="G77" s="88"/>
      <c r="H77" s="63"/>
      <c r="I77" s="63"/>
      <c r="J77" s="63"/>
    </row>
    <row r="78" spans="1:18" x14ac:dyDescent="0.2">
      <c r="A78" s="60"/>
      <c r="B78" s="61"/>
      <c r="C78" s="62"/>
      <c r="D78" s="46"/>
      <c r="E78" s="82"/>
      <c r="F78" s="63"/>
      <c r="G78" s="88"/>
      <c r="H78" s="63"/>
      <c r="I78" s="63"/>
      <c r="J78" s="63"/>
    </row>
    <row r="79" spans="1:18" x14ac:dyDescent="0.2">
      <c r="A79" s="60"/>
      <c r="B79" s="61"/>
      <c r="C79" s="62"/>
      <c r="D79" s="46"/>
      <c r="E79" s="82"/>
      <c r="F79" s="63"/>
      <c r="G79" s="88"/>
      <c r="H79" s="63"/>
      <c r="I79" s="63"/>
      <c r="J79" s="63"/>
    </row>
    <row r="80" spans="1:18" x14ac:dyDescent="0.2">
      <c r="A80" s="60"/>
      <c r="B80" s="61"/>
      <c r="C80" s="62"/>
      <c r="D80" s="46"/>
      <c r="E80" s="82"/>
      <c r="F80" s="63"/>
      <c r="G80" s="88"/>
      <c r="H80" s="63"/>
      <c r="I80" s="63"/>
      <c r="J80" s="63"/>
    </row>
    <row r="81" spans="1:10" x14ac:dyDescent="0.2">
      <c r="A81" s="60"/>
      <c r="B81" s="61"/>
      <c r="C81" s="64"/>
      <c r="D81" s="65"/>
      <c r="F81" s="63"/>
      <c r="G81" s="88"/>
      <c r="H81" s="63"/>
      <c r="I81" s="63"/>
      <c r="J81" s="63"/>
    </row>
    <row r="82" spans="1:10" x14ac:dyDescent="0.2">
      <c r="C82" s="64"/>
      <c r="D82" s="65"/>
      <c r="E82" s="83"/>
    </row>
    <row r="83" spans="1:10" x14ac:dyDescent="0.2">
      <c r="C83" s="64"/>
      <c r="D83" s="65"/>
      <c r="E83" s="83"/>
    </row>
    <row r="84" spans="1:10" x14ac:dyDescent="0.2">
      <c r="C84" s="64"/>
      <c r="D84" s="65"/>
      <c r="E84" s="83"/>
    </row>
    <row r="85" spans="1:10" x14ac:dyDescent="0.2">
      <c r="C85" s="64"/>
      <c r="D85" s="65"/>
      <c r="E85" s="83"/>
    </row>
  </sheetData>
  <sheetProtection algorithmName="SHA-512" hashValue="33EwScQDH9NzvqSBu9wXhu8SoI37JXcFMm6gW4xB4wg4/y+ckfntO0xTs58RPZRIIPDKyKzeoxbVBRbNcE3TKg==" saltValue="lqz7DDyUSHlMAz8Wexa5/Q==" spinCount="100000" sheet="1" insertColumns="0" insertRows="0" insertHyperlinks="0" deleteColumns="0" deleteRows="0" selectLockedCells="1" sort="0" autoFilter="0" pivotTables="0"/>
  <sortState xmlns:xlrd2="http://schemas.microsoft.com/office/spreadsheetml/2017/richdata2" ref="A2:Q49">
    <sortCondition ref="B2:B38"/>
  </sortState>
  <phoneticPr fontId="14" type="noConversion"/>
  <hyperlinks>
    <hyperlink ref="A7" r:id="rId1" display="http://www.msac.gov.au/internet/msac/publishing.nsf/Content/1152-public" xr:uid="{BF255910-A5D2-8F43-A842-0E11BBE4D501}"/>
    <hyperlink ref="A6" r:id="rId2" display="http://www.msac.gov.au/internet/msac/publishing.nsf/Content/1151-public" xr:uid="{6671DF67-7D5E-C44D-AEDA-8A8F35BFEF91}"/>
    <hyperlink ref="A3" r:id="rId3" display="http://www.msac.gov.au/internet/msac/publishing.nsf/Content/1035-public" xr:uid="{326E0FA4-8288-454A-B73A-DE20F8ED4024}"/>
    <hyperlink ref="A8" r:id="rId4" display="http://www.msac.gov.au/internet/msac/publishing.nsf/Content/1153-public" xr:uid="{4098DC31-32DA-AB48-8287-9397111D657F}"/>
    <hyperlink ref="A67" r:id="rId5" xr:uid="{7B255AB6-52B3-C74D-B90A-2DF7C384FE43}"/>
    <hyperlink ref="A10" r:id="rId6" display="http://www.msac.gov.au/internet/msac/publishing.nsf/Content/1222-public" xr:uid="{4677F1AA-ADF6-7C43-901D-123CB3069BA5}"/>
    <hyperlink ref="A71" r:id="rId7" xr:uid="{90B8DC95-26A5-5648-9670-1B6E84026301}"/>
    <hyperlink ref="A16" r:id="rId8" display="http://www.msac.gov.au/internet/msac/publishing.nsf/Content/1449-Public" xr:uid="{99FCFC40-CD69-D846-95F0-45FCA1D04ED1}"/>
    <hyperlink ref="A20" r:id="rId9" display="http://www.msac.gov.au/internet/msac/publishing.nsf/Content/1476-public" xr:uid="{C08E2A42-2B07-674B-83EC-01DC2BE6CC1C}"/>
    <hyperlink ref="A28" r:id="rId10" display="http://www.msac.gov.au/internet/msac/publishing.nsf/Content/1532-Public" xr:uid="{494938AE-24F4-A64D-9BCD-1A0466613EAB}"/>
    <hyperlink ref="A22" r:id="rId11" xr:uid="{F1A867BA-17ED-4DD0-952B-21ACDAD0A4B2}"/>
    <hyperlink ref="A30" r:id="rId12" display="Familial Hypercholesterolaemia" xr:uid="{E360BFA3-2075-4BC5-A325-B4E646737FE0}"/>
    <hyperlink ref="A40" r:id="rId13" display="http://www.msac.gov.au/internet/msac/publishing.nsf/Content/1598-public" xr:uid="{4080BF55-7757-4B8F-84E9-988E4A3F718C}"/>
    <hyperlink ref="A41" r:id="rId14" xr:uid="{2A5FB445-EFA9-4C09-9A11-84E7852FC25E}"/>
    <hyperlink ref="A42" r:id="rId15" xr:uid="{C73C5DDB-3F72-4B87-A221-889A7D2ED9A6}"/>
    <hyperlink ref="P7" r:id="rId16" xr:uid="{0BDAB85C-1E9F-4462-8979-681AEE6A8387}"/>
    <hyperlink ref="P8" r:id="rId17" xr:uid="{B68903E0-960B-4E6A-8800-77CE3CF42E26}"/>
    <hyperlink ref="A54" r:id="rId18" xr:uid="{DB07C709-CD17-453C-8DF1-90C28A91F25F}"/>
    <hyperlink ref="A55" r:id="rId19" xr:uid="{10F7976B-ABE8-47CE-989D-BA37615264CF}"/>
    <hyperlink ref="A47" r:id="rId20" xr:uid="{678B0800-E783-4FCA-B734-928E87A1A43A}"/>
    <hyperlink ref="A36" r:id="rId21" xr:uid="{D3B2FBCB-C50D-4E49-B2C6-C52962AA2EF8}"/>
    <hyperlink ref="A12" r:id="rId22" xr:uid="{809EF1B8-2CDD-4EF1-8563-55B16E5DB172}"/>
    <hyperlink ref="A69" r:id="rId23" xr:uid="{8580A0E2-8534-4673-8BFF-DB19E0941E15}"/>
    <hyperlink ref="A18" r:id="rId24" xr:uid="{68A6366E-6154-4719-B7C3-413341EA6E1E}"/>
    <hyperlink ref="A19" r:id="rId25" xr:uid="{E72FFC2E-3345-483B-AB00-ECA37474773A}"/>
    <hyperlink ref="A21" r:id="rId26" xr:uid="{327492C6-B599-4534-ABF2-87BF35F3C35E}"/>
    <hyperlink ref="A24" r:id="rId27" display="Somatic tumour gene testing for the diagnosis of idffuse large B cell lymphoma, multiple myelome an dnon-Hodgkin lymphoma subtypes " xr:uid="{9EC5C1EB-09F2-4B1C-B3D3-F731C3BC2301}"/>
    <hyperlink ref="A25" r:id="rId28" display="Somatic tumour gene testing for the diagnosis of gliomas, gliobastomas, and soft tissue and bone tumours" xr:uid="{A255D81C-3605-4AD7-AAE6-5599CADC268C}"/>
    <hyperlink ref="A26" r:id="rId29" display="Somatic tumour gene testing for the diagnosis of renal cell carcinoma, hydatidiform moles, granulose cell ovarain tumour, salivary gland tumours, and secretory carcinoma of the breast" xr:uid="{BDA6F2A9-D28C-4693-8ECD-3893D669DB4F}"/>
    <hyperlink ref="A31" r:id="rId30" xr:uid="{4C202351-8A78-402B-AB29-16A9D4D4AD11}"/>
    <hyperlink ref="A34" r:id="rId31" display="Testing of tumour tissue or blood to detect somatic or germline BRCA1 or BRCA2 gene mutations, in a patient newly diagnosed, advanced (FIGO stage III-IV) high grade epithelial ovarian, fallopian tube or primary preitoneal cancer who are in response (complete or parital) to first line platinum-based chemotherapy" xr:uid="{1ABCB8B7-685C-4F36-B06A-B624D8940F7A}"/>
    <hyperlink ref="A29" r:id="rId32" xr:uid="{AE3FEB51-AA85-43F7-B84C-E780714D6A82}"/>
    <hyperlink ref="A33" r:id="rId33" xr:uid="{F1528A54-552D-419E-B0EB-3D2131941BDB}"/>
    <hyperlink ref="A73" r:id="rId34" xr:uid="{E0124FC2-66AC-4D2D-8C39-4CF7FD85E429}"/>
    <hyperlink ref="A44" r:id="rId35" xr:uid="{77DBDD00-DBA3-45B8-AD85-22B75C466987}"/>
    <hyperlink ref="A45" r:id="rId36" xr:uid="{AD28EA6D-5D54-424B-8E6B-19580736D10D}"/>
    <hyperlink ref="A56" r:id="rId37" xr:uid="{E3C9FFAF-2705-4864-BCB6-7DB0797635E6}"/>
    <hyperlink ref="A57" r:id="rId38" xr:uid="{9D571A32-62CC-4CFC-9246-17AA71108F53}"/>
    <hyperlink ref="A53" r:id="rId39" xr:uid="{FE86A78D-8DB0-4CF9-9615-47DDECA8B095}"/>
    <hyperlink ref="A50" r:id="rId40" display="http://www.msac.gov.au/internet/msac/publishing.nsf/Content/1669-public" xr:uid="{AFA0F3F3-550A-4C59-ACEC-3E9DEE7CFBF5}"/>
    <hyperlink ref="A48" r:id="rId41" xr:uid="{3070571F-08F0-4945-B6DD-3829CDFC8AA4}"/>
    <hyperlink ref="A68" r:id="rId42" xr:uid="{48B8E3AC-A37B-4973-B378-CA7CEDEE3CEB}"/>
    <hyperlink ref="A11" r:id="rId43" xr:uid="{8105BD42-BF53-448E-BE75-EED287F8E9AF}"/>
    <hyperlink ref="A13" r:id="rId44" xr:uid="{50054BA8-082B-42E5-B72C-57AE71152957}"/>
    <hyperlink ref="A14" r:id="rId45" xr:uid="{FA058127-B8F4-4931-B52F-134756DB6457}"/>
    <hyperlink ref="A15" r:id="rId46" xr:uid="{33BE7A7A-C5DC-426C-9A89-DA940E266646}"/>
    <hyperlink ref="A72" r:id="rId47" xr:uid="{9E72FB52-DE2D-4F10-A9CF-64CC61F708E9}"/>
    <hyperlink ref="A32" r:id="rId48" xr:uid="{0DEFD9C0-00FE-469F-BC1B-22E8E0E03100}"/>
    <hyperlink ref="A35" r:id="rId49" xr:uid="{5F7FFD2A-25E9-4492-9BAE-9F8AF8D5D575}"/>
    <hyperlink ref="A43" r:id="rId50" xr:uid="{6F53DDAC-B720-4805-B5C4-4C088C0BA315}"/>
    <hyperlink ref="A9" r:id="rId51" xr:uid="{5CE471CD-A169-4472-B725-532BAA2CFE40}"/>
    <hyperlink ref="A49" r:id="rId52" xr:uid="{E4E32CFD-B0E8-41F4-8F76-7F9481841CA9}"/>
    <hyperlink ref="A51" r:id="rId53" xr:uid="{9EA4190F-FA45-4F14-BA18-14CC5110B66B}"/>
    <hyperlink ref="A59" r:id="rId54" xr:uid="{D7CBCB03-F2AB-4002-87AD-BA566BDF5BC7}"/>
    <hyperlink ref="A58" r:id="rId55" xr:uid="{21EB3619-E908-4962-A49B-F7FAF7ACC710}"/>
    <hyperlink ref="A70" r:id="rId56" xr:uid="{E183CDCB-4F8E-4ED6-B309-B1A06B07BFF4}"/>
    <hyperlink ref="A38" r:id="rId57" xr:uid="{B15243B1-2E2E-4CE7-BF15-2A440331D0B3}"/>
    <hyperlink ref="A61" r:id="rId58" xr:uid="{382592CC-9CF7-476D-8ED9-3F8F72874B5F}"/>
    <hyperlink ref="A63" r:id="rId59" xr:uid="{28E24A98-BD2B-EB47-9974-F063926D43FF}"/>
    <hyperlink ref="A74" r:id="rId60" xr:uid="{92F589F0-1B78-0842-8049-2847F3DF1251}"/>
    <hyperlink ref="A52" r:id="rId61" xr:uid="{081B6963-F3E0-F34E-95DE-BF5BCB8A25CD}"/>
    <hyperlink ref="A60" r:id="rId62" xr:uid="{AF78AD31-FD3D-6C46-B9DB-804DE2F3D35B}"/>
    <hyperlink ref="A62" r:id="rId63" xr:uid="{D50D1454-A5A9-614D-A85B-DED47ED6E39D}"/>
    <hyperlink ref="A4" r:id="rId64" xr:uid="{2DA56BBC-ED09-3942-ADDF-F3A1145FAD90}"/>
    <hyperlink ref="A5" r:id="rId65" xr:uid="{95939CD4-559D-9B4F-83C7-EC41916613A1}"/>
    <hyperlink ref="A37" r:id="rId66" display="http://www.msac.gov.au/internet/msac/publishing.nsf/Content/1574-public" xr:uid="{7D507113-7056-7246-9561-551EEDAFB727}"/>
    <hyperlink ref="A46" r:id="rId67" xr:uid="{3DAA988A-754C-6B49-9971-CF3992028357}"/>
    <hyperlink ref="A17" r:id="rId68" xr:uid="{B04DA597-931D-5C45-96C6-238B553980A1}"/>
    <hyperlink ref="A23" r:id="rId69" xr:uid="{16E7CDAD-F090-8247-A652-10CF4DF0D37B}"/>
    <hyperlink ref="A64" r:id="rId70" xr:uid="{23F65133-E72A-0D41-A5DC-FF83145AF508}"/>
    <hyperlink ref="A65" r:id="rId71" xr:uid="{6B296FC1-7E5B-5A4D-B068-D393E76FAD78}"/>
    <hyperlink ref="A66" r:id="rId72" xr:uid="{42970B4D-B2D9-4048-A1A4-77C5C0B3B9EF}"/>
    <hyperlink ref="A27" r:id="rId73" display="http://www.msac.gov.au/internet/msac/publishing.nsf/Content/1531-Public" xr:uid="{D77C6B3B-A819-384A-8162-7A19C36AAF75}"/>
    <hyperlink ref="A39" r:id="rId74" display="http://www.msac.gov.au/internet/msac/publishing.nsf/Content/1585-public" xr:uid="{4651B84D-2635-6243-8E2A-CE1CDF0704EA}"/>
  </hyperlinks>
  <pageMargins left="0.7" right="0.7" top="0.75" bottom="0.75" header="0.3" footer="0.3"/>
  <pageSetup paperSize="9" orientation="portrait" horizontalDpi="1200" verticalDpi="1200" r:id="rId75"/>
  <tableParts count="1">
    <tablePart r:id="rId7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5AD4E-66BB-B443-BEA5-DE85DB145739}">
  <dimension ref="A1:T81"/>
  <sheetViews>
    <sheetView topLeftCell="H1" workbookViewId="0">
      <selection activeCell="J2" sqref="J2"/>
    </sheetView>
  </sheetViews>
  <sheetFormatPr baseColWidth="10" defaultColWidth="10.7109375" defaultRowHeight="16" x14ac:dyDescent="0.2"/>
  <cols>
    <col min="1" max="1" width="43" style="36" customWidth="1"/>
    <col min="2" max="2" width="16.140625" style="36" customWidth="1"/>
    <col min="3" max="3" width="15" style="36" customWidth="1"/>
    <col min="4" max="4" width="13.140625" style="36" customWidth="1"/>
    <col min="5" max="5" width="13.140625" style="4" hidden="1" customWidth="1"/>
    <col min="6" max="6" width="18.42578125" style="36" customWidth="1"/>
    <col min="7" max="7" width="18.42578125" style="4" customWidth="1"/>
    <col min="8" max="9" width="18.42578125" style="38" customWidth="1"/>
    <col min="10" max="10" width="21.7109375" style="38" customWidth="1"/>
    <col min="11" max="11" width="20.140625" style="38" customWidth="1"/>
    <col min="12" max="12" width="22.28515625" style="38" customWidth="1"/>
    <col min="13" max="13" width="28.85546875" style="36" customWidth="1"/>
    <col min="14" max="14" width="36.28515625" style="38" customWidth="1"/>
    <col min="15" max="15" width="18.42578125" style="2" hidden="1" customWidth="1"/>
    <col min="16" max="16" width="21.5703125" style="36" customWidth="1"/>
    <col min="17" max="17" width="27.28515625" style="36" customWidth="1"/>
    <col min="18" max="18" width="32.85546875" style="36" customWidth="1"/>
    <col min="19" max="19" width="25.42578125" style="36" customWidth="1"/>
    <col min="20" max="20" width="23.5703125" style="4" hidden="1" customWidth="1"/>
    <col min="21" max="16384" width="10.7109375" style="36"/>
  </cols>
  <sheetData>
    <row r="1" spans="1:20" ht="17" thickBot="1" x14ac:dyDescent="0.25">
      <c r="A1" s="36" t="s">
        <v>264</v>
      </c>
    </row>
    <row r="2" spans="1:20" s="35" customFormat="1" ht="34" x14ac:dyDescent="0.2">
      <c r="A2" s="67" t="s">
        <v>41</v>
      </c>
      <c r="B2" s="67" t="s">
        <v>42</v>
      </c>
      <c r="C2" s="68" t="s">
        <v>43</v>
      </c>
      <c r="D2" s="68" t="s">
        <v>44</v>
      </c>
      <c r="E2" s="34" t="s">
        <v>45</v>
      </c>
      <c r="F2" s="68" t="s">
        <v>46</v>
      </c>
      <c r="G2" s="34" t="s">
        <v>47</v>
      </c>
      <c r="H2" s="40" t="s">
        <v>507</v>
      </c>
      <c r="I2" s="40" t="s">
        <v>511</v>
      </c>
      <c r="J2" s="40" t="s">
        <v>510</v>
      </c>
      <c r="K2" s="69" t="s">
        <v>265</v>
      </c>
      <c r="L2" s="69" t="s">
        <v>266</v>
      </c>
      <c r="M2" s="68" t="s">
        <v>48</v>
      </c>
      <c r="N2" s="68" t="s">
        <v>49</v>
      </c>
      <c r="O2" s="34" t="s">
        <v>50</v>
      </c>
      <c r="P2" s="68" t="s">
        <v>51</v>
      </c>
      <c r="Q2" s="68" t="s">
        <v>52</v>
      </c>
      <c r="R2" s="68" t="s">
        <v>53</v>
      </c>
      <c r="S2" s="68" t="s">
        <v>10</v>
      </c>
      <c r="T2" s="78" t="s">
        <v>54</v>
      </c>
    </row>
    <row r="3" spans="1:20" ht="51" hidden="1" x14ac:dyDescent="0.2">
      <c r="A3" s="45" t="s">
        <v>267</v>
      </c>
      <c r="B3" s="37">
        <v>1331</v>
      </c>
      <c r="C3" s="46">
        <v>2015</v>
      </c>
      <c r="D3" s="46">
        <v>2017</v>
      </c>
      <c r="E3" s="75">
        <f>IF(ISNUMBER(Table2[[#This Row],[Year Closed]]),Table2[[#This Row],[Year Closed]]-Table2[[#This Row],[Year Initiated]],"N/A")</f>
        <v>2</v>
      </c>
      <c r="F3" s="47" t="s">
        <v>39</v>
      </c>
      <c r="G3" s="87" t="str">
        <f>_xlfn.XLOOKUP(Table2[[#This Row],[Applicant]],'Applicant Types List'!A:A,'Applicant Types List'!B:B,"")</f>
        <v>RCPA</v>
      </c>
      <c r="H3" s="42">
        <v>72860</v>
      </c>
      <c r="I3" s="42" t="s">
        <v>27</v>
      </c>
      <c r="J3" s="43">
        <v>43586</v>
      </c>
      <c r="K3" s="52" t="s">
        <v>268</v>
      </c>
      <c r="L3" s="52" t="s">
        <v>269</v>
      </c>
      <c r="M3" s="42" t="s">
        <v>270</v>
      </c>
      <c r="N3" s="42" t="s">
        <v>18</v>
      </c>
      <c r="O3" s="77">
        <f>IF(OR(Table2[[#This Row],[Outcome]]="Recommended for funding through MBS", Table2[[#This Row],[Outcome]]="Recommended for funding through NHRA",  Table2[[#This Row],[Outcome]]="Recommended for funding through PBS", Table2[[#This Row],[Outcome]]="Recommended for funding through NBS"), 1,0)</f>
        <v>1</v>
      </c>
      <c r="P3" s="37"/>
      <c r="Q3" s="37" t="s">
        <v>58</v>
      </c>
      <c r="R3" s="42" t="s">
        <v>271</v>
      </c>
      <c r="S3" s="42" t="s">
        <v>27</v>
      </c>
      <c r="T3" s="77">
        <f>IF(Table2[[#This Row],[Australian Genomics'' Role]]="N/A", 0,1)</f>
        <v>0</v>
      </c>
    </row>
    <row r="4" spans="1:20" ht="119" hidden="1" x14ac:dyDescent="0.2">
      <c r="A4" s="41" t="s">
        <v>272</v>
      </c>
      <c r="B4" s="37">
        <v>1587</v>
      </c>
      <c r="C4" s="37">
        <v>2019</v>
      </c>
      <c r="D4" s="37">
        <v>2020</v>
      </c>
      <c r="E4" s="75">
        <f>IF(ISNUMBER(Table2[[#This Row],[Year Closed]]),Table2[[#This Row],[Year Closed]]-Table2[[#This Row],[Year Initiated]],"N/A")</f>
        <v>1</v>
      </c>
      <c r="F4" s="42" t="s">
        <v>273</v>
      </c>
      <c r="G4" s="87" t="str">
        <f>_xlfn.XLOOKUP(Table2[[#This Row],[Applicant]],'Applicant Types List'!A:A,'Applicant Types List'!B:B,"")</f>
        <v>Pharma</v>
      </c>
      <c r="H4" s="42" t="s">
        <v>27</v>
      </c>
      <c r="I4" s="42" t="s">
        <v>27</v>
      </c>
      <c r="J4" s="43" t="s">
        <v>27</v>
      </c>
      <c r="K4" s="52" t="s">
        <v>274</v>
      </c>
      <c r="L4" s="52" t="s">
        <v>275</v>
      </c>
      <c r="M4" s="42" t="s">
        <v>276</v>
      </c>
      <c r="N4" s="42" t="s">
        <v>31</v>
      </c>
      <c r="O4" s="77">
        <f>IF(OR(Table2[[#This Row],[Outcome]]="Recommended for funding through MBS", Table2[[#This Row],[Outcome]]="Recommended for funding through NHRA",  Table2[[#This Row],[Outcome]]="Recommended for funding through PBS", Table2[[#This Row],[Outcome]]="Recommended for funding through NBS"), 1,0)</f>
        <v>1</v>
      </c>
      <c r="P4" s="37"/>
      <c r="Q4" s="37" t="s">
        <v>58</v>
      </c>
      <c r="R4" s="42" t="s">
        <v>277</v>
      </c>
      <c r="S4" s="42" t="s">
        <v>27</v>
      </c>
      <c r="T4" s="77">
        <f>IF(Table2[[#This Row],[Australian Genomics'' Role]]="N/A", 0,1)</f>
        <v>0</v>
      </c>
    </row>
    <row r="5" spans="1:20" ht="85" hidden="1" x14ac:dyDescent="0.2">
      <c r="A5" s="45" t="s">
        <v>278</v>
      </c>
      <c r="B5" s="37">
        <v>1589</v>
      </c>
      <c r="C5" s="46">
        <v>2019</v>
      </c>
      <c r="D5" s="46">
        <v>2019</v>
      </c>
      <c r="E5" s="75">
        <f>IF(ISNUMBER(Table2[[#This Row],[Year Closed]]),Table2[[#This Row],[Year Closed]]-Table2[[#This Row],[Year Initiated]],"N/A")</f>
        <v>0</v>
      </c>
      <c r="F5" s="47" t="s">
        <v>279</v>
      </c>
      <c r="G5" s="87" t="str">
        <f>_xlfn.XLOOKUP(Table2[[#This Row],[Applicant]],'Applicant Types List'!A:A,'Applicant Types List'!B:B,"")</f>
        <v>Biotech</v>
      </c>
      <c r="H5" s="42" t="s">
        <v>27</v>
      </c>
      <c r="I5" s="42" t="s">
        <v>27</v>
      </c>
      <c r="J5" s="43" t="s">
        <v>27</v>
      </c>
      <c r="K5" s="52" t="s">
        <v>280</v>
      </c>
      <c r="L5" s="52" t="s">
        <v>281</v>
      </c>
      <c r="M5" s="42" t="s">
        <v>282</v>
      </c>
      <c r="N5" s="42" t="s">
        <v>30</v>
      </c>
      <c r="O5" s="77">
        <f>IF(OR(Table2[[#This Row],[Outcome]]="Recommended for funding through MBS", Table2[[#This Row],[Outcome]]="Recommended for funding through NHRA",  Table2[[#This Row],[Outcome]]="Recommended for funding through PBS", Table2[[#This Row],[Outcome]]="Recommended for funding through NBS"), 1,0)</f>
        <v>1</v>
      </c>
      <c r="P5" s="42"/>
      <c r="Q5" s="42" t="s">
        <v>58</v>
      </c>
      <c r="R5" s="42" t="s">
        <v>283</v>
      </c>
      <c r="S5" s="42" t="s">
        <v>27</v>
      </c>
      <c r="T5" s="77">
        <f>IF(Table2[[#This Row],[Australian Genomics'' Role]]="N/A", 0,1)</f>
        <v>0</v>
      </c>
    </row>
    <row r="6" spans="1:20" ht="68" hidden="1" x14ac:dyDescent="0.2">
      <c r="A6" s="41" t="s">
        <v>284</v>
      </c>
      <c r="B6" s="37">
        <v>1621</v>
      </c>
      <c r="C6" s="46">
        <v>2020</v>
      </c>
      <c r="D6" s="46">
        <v>2020</v>
      </c>
      <c r="E6" s="75">
        <f>IF(ISNUMBER(Table2[[#This Row],[Year Closed]]),Table2[[#This Row],[Year Closed]]-Table2[[#This Row],[Year Initiated]],"N/A")</f>
        <v>0</v>
      </c>
      <c r="F6" s="47" t="s">
        <v>171</v>
      </c>
      <c r="G6" s="87" t="str">
        <f>_xlfn.XLOOKUP(Table2[[#This Row],[Applicant]],'Applicant Types List'!A:A,'Applicant Types List'!B:B,"")</f>
        <v>Pharma</v>
      </c>
      <c r="H6" s="42" t="s">
        <v>27</v>
      </c>
      <c r="I6" s="42">
        <v>73344</v>
      </c>
      <c r="J6" s="43">
        <v>44044</v>
      </c>
      <c r="K6" s="52" t="s">
        <v>285</v>
      </c>
      <c r="L6" s="52" t="s">
        <v>269</v>
      </c>
      <c r="M6" s="42" t="s">
        <v>286</v>
      </c>
      <c r="N6" s="42" t="s">
        <v>18</v>
      </c>
      <c r="O6" s="77">
        <f>IF(OR(Table2[[#This Row],[Outcome]]="Recommended for funding through MBS", Table2[[#This Row],[Outcome]]="Recommended for funding through NHRA",  Table2[[#This Row],[Outcome]]="Recommended for funding through PBS", Table2[[#This Row],[Outcome]]="Recommended for funding through NBS"), 1,0)</f>
        <v>1</v>
      </c>
      <c r="P6" s="48"/>
      <c r="Q6" s="48" t="s">
        <v>58</v>
      </c>
      <c r="R6" s="42" t="s">
        <v>287</v>
      </c>
      <c r="S6" s="42" t="s">
        <v>27</v>
      </c>
      <c r="T6" s="77">
        <f>IF(Table2[[#This Row],[Australian Genomics'' Role]]="N/A", 0,1)</f>
        <v>0</v>
      </c>
    </row>
    <row r="7" spans="1:20" ht="68" hidden="1" x14ac:dyDescent="0.2">
      <c r="A7" s="45" t="s">
        <v>288</v>
      </c>
      <c r="B7" s="37">
        <v>1623</v>
      </c>
      <c r="C7" s="37">
        <v>2020</v>
      </c>
      <c r="D7" s="37">
        <v>2020</v>
      </c>
      <c r="E7" s="75">
        <f>IF(ISNUMBER(Table2[[#This Row],[Year Closed]]),Table2[[#This Row],[Year Closed]]-Table2[[#This Row],[Year Initiated]],"N/A")</f>
        <v>0</v>
      </c>
      <c r="F7" s="42" t="s">
        <v>162</v>
      </c>
      <c r="G7" s="87" t="str">
        <f>_xlfn.XLOOKUP(Table2[[#This Row],[Applicant]],'Applicant Types List'!A:A,'Applicant Types List'!B:B,"")</f>
        <v>Pharma</v>
      </c>
      <c r="H7" s="42" t="s">
        <v>27</v>
      </c>
      <c r="I7" s="42" t="s">
        <v>27</v>
      </c>
      <c r="J7" s="43" t="s">
        <v>27</v>
      </c>
      <c r="K7" s="42" t="s">
        <v>289</v>
      </c>
      <c r="L7" s="52" t="s">
        <v>290</v>
      </c>
      <c r="M7" s="42" t="s">
        <v>291</v>
      </c>
      <c r="N7" s="42" t="s">
        <v>31</v>
      </c>
      <c r="O7" s="77">
        <f>IF(OR(Table2[[#This Row],[Outcome]]="Recommended for funding through MBS", Table2[[#This Row],[Outcome]]="Recommended for funding through NHRA",  Table2[[#This Row],[Outcome]]="Recommended for funding through PBS", Table2[[#This Row],[Outcome]]="Recommended for funding through NBS"), 1,0)</f>
        <v>1</v>
      </c>
      <c r="P7" s="37"/>
      <c r="Q7" s="37" t="s">
        <v>58</v>
      </c>
      <c r="R7" s="42"/>
      <c r="S7" s="42" t="s">
        <v>27</v>
      </c>
      <c r="T7" s="77">
        <f>IF(Table2[[#This Row],[Australian Genomics'' Role]]="N/A", 0,1)</f>
        <v>0</v>
      </c>
    </row>
    <row r="8" spans="1:20" ht="170" hidden="1" x14ac:dyDescent="0.2">
      <c r="A8" s="45" t="s">
        <v>292</v>
      </c>
      <c r="B8" s="37">
        <v>1646</v>
      </c>
      <c r="C8" s="46">
        <v>2021</v>
      </c>
      <c r="D8" s="46">
        <v>2022</v>
      </c>
      <c r="E8" s="75">
        <f>IF(ISNUMBER(Table2[[#This Row],[Year Closed]]),Table2[[#This Row],[Year Closed]]-Table2[[#This Row],[Year Initiated]],"N/A")</f>
        <v>1</v>
      </c>
      <c r="F8" s="47" t="s">
        <v>39</v>
      </c>
      <c r="G8" s="87" t="str">
        <f>_xlfn.XLOOKUP(Table2[[#This Row],[Applicant]],'Applicant Types List'!A:A,'Applicant Types List'!B:B,"")</f>
        <v>RCPA</v>
      </c>
      <c r="H8" s="42">
        <v>69505</v>
      </c>
      <c r="I8" s="42" t="s">
        <v>27</v>
      </c>
      <c r="J8" s="43">
        <v>45108</v>
      </c>
      <c r="K8" s="42" t="s">
        <v>268</v>
      </c>
      <c r="L8" s="42" t="s">
        <v>269</v>
      </c>
      <c r="M8" s="42" t="s">
        <v>293</v>
      </c>
      <c r="N8" s="42" t="s">
        <v>18</v>
      </c>
      <c r="O8" s="77">
        <f>IF(OR(Table2[[#This Row],[Outcome]]="Recommended for funding through MBS", Table2[[#This Row],[Outcome]]="Recommended for funding through NHRA",  Table2[[#This Row],[Outcome]]="Recommended for funding through PBS", Table2[[#This Row],[Outcome]]="Recommended for funding through NBS"), 1,0)</f>
        <v>1</v>
      </c>
      <c r="P8" s="42" t="s">
        <v>294</v>
      </c>
      <c r="Q8" s="37" t="s">
        <v>58</v>
      </c>
      <c r="R8" s="42"/>
      <c r="S8" s="42" t="s">
        <v>27</v>
      </c>
      <c r="T8" s="77">
        <f>IF(Table2[[#This Row],[Australian Genomics'' Role]]="N/A", 0,1)</f>
        <v>0</v>
      </c>
    </row>
    <row r="9" spans="1:20" ht="187" hidden="1" x14ac:dyDescent="0.2">
      <c r="A9" s="53" t="s">
        <v>295</v>
      </c>
      <c r="B9" s="37">
        <v>1647</v>
      </c>
      <c r="C9" s="46">
        <v>2021</v>
      </c>
      <c r="D9" s="46">
        <v>2023</v>
      </c>
      <c r="E9" s="75">
        <f>IF(ISNUMBER(Table2[[#This Row],[Year Closed]]),Table2[[#This Row],[Year Closed]]-Table2[[#This Row],[Year Initiated]],"N/A")</f>
        <v>2</v>
      </c>
      <c r="F9" s="42" t="s">
        <v>273</v>
      </c>
      <c r="G9" s="87" t="str">
        <f>_xlfn.XLOOKUP(Table2[[#This Row],[Applicant]],'Applicant Types List'!A:A,'Applicant Types List'!B:B,"")</f>
        <v>Pharma</v>
      </c>
      <c r="H9" s="42" t="s">
        <v>27</v>
      </c>
      <c r="I9" s="42" t="s">
        <v>27</v>
      </c>
      <c r="J9" s="43" t="s">
        <v>27</v>
      </c>
      <c r="K9" s="42" t="s">
        <v>289</v>
      </c>
      <c r="L9" s="42" t="s">
        <v>296</v>
      </c>
      <c r="M9" s="42" t="s">
        <v>297</v>
      </c>
      <c r="N9" s="42" t="s">
        <v>31</v>
      </c>
      <c r="O9" s="77">
        <f>IF(OR(Table2[[#This Row],[Outcome]]="Recommended for funding through MBS", Table2[[#This Row],[Outcome]]="Recommended for funding through NHRA",  Table2[[#This Row],[Outcome]]="Recommended for funding through PBS", Table2[[#This Row],[Outcome]]="Recommended for funding through NBS"), 1,0)</f>
        <v>1</v>
      </c>
      <c r="P9" s="37"/>
      <c r="Q9" s="37" t="s">
        <v>58</v>
      </c>
      <c r="R9" s="42" t="s">
        <v>298</v>
      </c>
      <c r="S9" s="42" t="s">
        <v>27</v>
      </c>
      <c r="T9" s="77">
        <f>IF(Table2[[#This Row],[Australian Genomics'' Role]]="N/A", 0,1)</f>
        <v>0</v>
      </c>
    </row>
    <row r="10" spans="1:20" ht="51" hidden="1" x14ac:dyDescent="0.2">
      <c r="A10" s="41" t="s">
        <v>299</v>
      </c>
      <c r="B10" s="37">
        <v>1668</v>
      </c>
      <c r="C10" s="37">
        <v>2021</v>
      </c>
      <c r="D10" s="37">
        <v>2022</v>
      </c>
      <c r="E10" s="75">
        <f>IF(ISNUMBER(Table2[[#This Row],[Year Closed]]),Table2[[#This Row],[Year Closed]]-Table2[[#This Row],[Year Initiated]],"N/A")</f>
        <v>1</v>
      </c>
      <c r="F10" s="42" t="s">
        <v>300</v>
      </c>
      <c r="G10" s="87" t="str">
        <f>_xlfn.XLOOKUP(Table2[[#This Row],[Applicant]],'Applicant Types List'!A:A,'Applicant Types List'!B:B,"")</f>
        <v>Other</v>
      </c>
      <c r="H10" s="42">
        <v>63564</v>
      </c>
      <c r="I10" s="42" t="s">
        <v>27</v>
      </c>
      <c r="J10" s="43">
        <v>44986</v>
      </c>
      <c r="K10" s="52" t="s">
        <v>268</v>
      </c>
      <c r="L10" s="52" t="s">
        <v>269</v>
      </c>
      <c r="M10" s="42" t="s">
        <v>301</v>
      </c>
      <c r="N10" s="42" t="s">
        <v>18</v>
      </c>
      <c r="O10" s="77">
        <f>IF(OR(Table2[[#This Row],[Outcome]]="Recommended for funding through MBS", Table2[[#This Row],[Outcome]]="Recommended for funding through NHRA",  Table2[[#This Row],[Outcome]]="Recommended for funding through PBS", Table2[[#This Row],[Outcome]]="Recommended for funding through NBS"), 1,0)</f>
        <v>1</v>
      </c>
      <c r="P10" s="37"/>
      <c r="Q10" s="37" t="s">
        <v>58</v>
      </c>
      <c r="R10" s="42"/>
      <c r="S10" s="42" t="s">
        <v>27</v>
      </c>
      <c r="T10" s="77">
        <f>IF(Table2[[#This Row],[Australian Genomics'' Role]]="N/A", 0,1)</f>
        <v>0</v>
      </c>
    </row>
    <row r="11" spans="1:20" ht="176" hidden="1" customHeight="1" x14ac:dyDescent="0.2">
      <c r="A11" s="53" t="s">
        <v>302</v>
      </c>
      <c r="B11" s="37">
        <v>1702</v>
      </c>
      <c r="C11" s="46">
        <v>2022</v>
      </c>
      <c r="D11" s="46">
        <v>2023</v>
      </c>
      <c r="E11" s="75">
        <f>IF(ISNUMBER(Table2[[#This Row],[Year Closed]]),Table2[[#This Row],[Year Closed]]-Table2[[#This Row],[Year Initiated]],"N/A")</f>
        <v>1</v>
      </c>
      <c r="F11" s="47" t="s">
        <v>303</v>
      </c>
      <c r="G11" s="87" t="str">
        <f>_xlfn.XLOOKUP(Table2[[#This Row],[Applicant]],'Applicant Types List'!A:A,'Applicant Types List'!B:B,"")</f>
        <v>Patient Support</v>
      </c>
      <c r="H11" s="42" t="s">
        <v>562</v>
      </c>
      <c r="I11" s="42" t="s">
        <v>27</v>
      </c>
      <c r="J11" s="43">
        <v>45474</v>
      </c>
      <c r="K11" s="42" t="s">
        <v>268</v>
      </c>
      <c r="L11" s="42" t="s">
        <v>304</v>
      </c>
      <c r="M11" s="42" t="s">
        <v>305</v>
      </c>
      <c r="N11" s="42" t="s">
        <v>18</v>
      </c>
      <c r="O11" s="77">
        <f>IF(OR(Table2[[#This Row],[Outcome]]="Recommended for funding through MBS", Table2[[#This Row],[Outcome]]="Recommended for funding through NHRA",  Table2[[#This Row],[Outcome]]="Recommended for funding through PBS", Table2[[#This Row],[Outcome]]="Recommended for funding through NBS"), 1,0)</f>
        <v>1</v>
      </c>
      <c r="P11" s="37"/>
      <c r="Q11" s="37" t="s">
        <v>58</v>
      </c>
      <c r="R11" s="42" t="s">
        <v>306</v>
      </c>
      <c r="S11" s="42" t="s">
        <v>27</v>
      </c>
      <c r="T11" s="77">
        <f>IF(Table2[[#This Row],[Australian Genomics'' Role]]="N/A", 0,1)</f>
        <v>0</v>
      </c>
    </row>
    <row r="12" spans="1:20" ht="221" hidden="1" x14ac:dyDescent="0.2">
      <c r="A12" s="45" t="s">
        <v>307</v>
      </c>
      <c r="B12" s="37">
        <v>1710</v>
      </c>
      <c r="C12" s="46">
        <v>2022</v>
      </c>
      <c r="D12" s="46">
        <v>2023</v>
      </c>
      <c r="E12" s="75">
        <f>IF(ISNUMBER(Table2[[#This Row],[Year Closed]]),Table2[[#This Row],[Year Closed]]-Table2[[#This Row],[Year Initiated]],"N/A")</f>
        <v>1</v>
      </c>
      <c r="F12" s="47" t="s">
        <v>308</v>
      </c>
      <c r="G12" s="87" t="str">
        <f>_xlfn.XLOOKUP(Table2[[#This Row],[Applicant]],'Applicant Types List'!A:A,'Applicant Types List'!B:B,"")</f>
        <v>Other</v>
      </c>
      <c r="H12" s="42" t="s">
        <v>27</v>
      </c>
      <c r="I12" s="42" t="s">
        <v>27</v>
      </c>
      <c r="J12" s="42" t="s">
        <v>27</v>
      </c>
      <c r="K12" s="42" t="s">
        <v>309</v>
      </c>
      <c r="L12" s="42" t="s">
        <v>304</v>
      </c>
      <c r="M12" s="42" t="s">
        <v>224</v>
      </c>
      <c r="N12" s="52" t="s">
        <v>32</v>
      </c>
      <c r="O12" s="77">
        <f>IF(OR(Table2[[#This Row],[Outcome]]="Recommended for funding through MBS", Table2[[#This Row],[Outcome]]="Recommended for funding through NHRA",  Table2[[#This Row],[Outcome]]="Recommended for funding through PBS", Table2[[#This Row],[Outcome]]="Recommended for funding through NBS"), 1,0)</f>
        <v>1</v>
      </c>
      <c r="P12" s="42"/>
      <c r="Q12" s="42" t="s">
        <v>58</v>
      </c>
      <c r="R12" s="42" t="s">
        <v>310</v>
      </c>
      <c r="S12" s="42" t="s">
        <v>173</v>
      </c>
      <c r="T12" s="77">
        <f>IF(Table2[[#This Row],[Australian Genomics'' Role]]="N/A", 0,1)</f>
        <v>1</v>
      </c>
    </row>
    <row r="13" spans="1:20" ht="136" hidden="1" x14ac:dyDescent="0.2">
      <c r="A13" s="45" t="s">
        <v>311</v>
      </c>
      <c r="B13" s="37">
        <v>1728</v>
      </c>
      <c r="C13" s="46">
        <v>2023</v>
      </c>
      <c r="D13" s="46">
        <v>2024</v>
      </c>
      <c r="E13" s="75">
        <f>IF(ISNUMBER(Table2[[#This Row],[Year Closed]]),Table2[[#This Row],[Year Closed]]-Table2[[#This Row],[Year Initiated]],"N/A")</f>
        <v>1</v>
      </c>
      <c r="F13" s="47" t="s">
        <v>312</v>
      </c>
      <c r="G13" s="87" t="str">
        <f>_xlfn.XLOOKUP(Table2[[#This Row],[Applicant]],'Applicant Types List'!A:A,'Applicant Types List'!B:B,"")</f>
        <v>Pharma</v>
      </c>
      <c r="H13" s="42" t="s">
        <v>27</v>
      </c>
      <c r="I13" s="42" t="s">
        <v>27</v>
      </c>
      <c r="J13" s="43" t="s">
        <v>27</v>
      </c>
      <c r="K13" s="42" t="s">
        <v>313</v>
      </c>
      <c r="L13" s="42" t="s">
        <v>296</v>
      </c>
      <c r="M13" s="70" t="s">
        <v>314</v>
      </c>
      <c r="N13" s="42" t="s">
        <v>28</v>
      </c>
      <c r="O13" s="77">
        <f>IF(OR(Table2[[#This Row],[Outcome]]="Recommended for funding through MBS", Table2[[#This Row],[Outcome]]="Recommended for funding through NHRA",  Table2[[#This Row],[Outcome]]="Recommended for funding through PBS", Table2[[#This Row],[Outcome]]="Recommended for funding through NBS"), 1,0)</f>
        <v>0</v>
      </c>
      <c r="P13" s="37"/>
      <c r="Q13" s="37" t="s">
        <v>58</v>
      </c>
      <c r="R13" s="42" t="s">
        <v>315</v>
      </c>
      <c r="S13" s="42" t="s">
        <v>27</v>
      </c>
      <c r="T13" s="77">
        <f>IF(Table2[[#This Row],[Australian Genomics'' Role]]="N/A", 0,1)</f>
        <v>0</v>
      </c>
    </row>
    <row r="14" spans="1:20" ht="136" hidden="1" x14ac:dyDescent="0.2">
      <c r="A14" s="49" t="s">
        <v>316</v>
      </c>
      <c r="B14" s="37">
        <v>1751</v>
      </c>
      <c r="C14" s="46">
        <v>2024</v>
      </c>
      <c r="D14" s="46" t="s">
        <v>27</v>
      </c>
      <c r="E14" s="75" t="str">
        <f>IF(ISNUMBER(Table2[[#This Row],[Year Closed]]),Table2[[#This Row],[Year Closed]]-Table2[[#This Row],[Year Initiated]],"N/A")</f>
        <v>N/A</v>
      </c>
      <c r="F14" s="47" t="s">
        <v>317</v>
      </c>
      <c r="G14" s="87" t="str">
        <f>_xlfn.XLOOKUP(Table2[[#This Row],[Applicant]],'Applicant Types List'!A:A,'Applicant Types List'!B:B,"")</f>
        <v>Pharma</v>
      </c>
      <c r="H14" s="42" t="s">
        <v>27</v>
      </c>
      <c r="I14" s="42" t="s">
        <v>27</v>
      </c>
      <c r="J14" s="43" t="s">
        <v>27</v>
      </c>
      <c r="K14" s="42" t="s">
        <v>313</v>
      </c>
      <c r="L14" s="42" t="s">
        <v>296</v>
      </c>
      <c r="M14" s="42" t="s">
        <v>318</v>
      </c>
      <c r="N14" s="42" t="s">
        <v>26</v>
      </c>
      <c r="O14" s="77">
        <f>IF(OR(Table2[[#This Row],[Outcome]]="Recommended for funding through MBS", Table2[[#This Row],[Outcome]]="Recommended for funding through NHRA",  Table2[[#This Row],[Outcome]]="Recommended for funding through PBS", Table2[[#This Row],[Outcome]]="Recommended for funding through NBS"), 1,0)</f>
        <v>0</v>
      </c>
      <c r="P14" s="37"/>
      <c r="Q14" s="37" t="s">
        <v>100</v>
      </c>
      <c r="R14" s="42" t="s">
        <v>497</v>
      </c>
      <c r="S14" s="42" t="s">
        <v>27</v>
      </c>
      <c r="T14" s="77">
        <f>IF(Table2[[#This Row],[Australian Genomics'' Role]]="N/A", 0,1)</f>
        <v>0</v>
      </c>
    </row>
    <row r="15" spans="1:20" ht="68" hidden="1" x14ac:dyDescent="0.2">
      <c r="A15" s="49" t="s">
        <v>319</v>
      </c>
      <c r="B15" s="37">
        <v>1771</v>
      </c>
      <c r="C15" s="46">
        <v>2024</v>
      </c>
      <c r="D15" s="46" t="s">
        <v>27</v>
      </c>
      <c r="E15" s="75" t="str">
        <f>IF(ISNUMBER(Table2[[#This Row],[Year Closed]]),Table2[[#This Row],[Year Closed]]-Table2[[#This Row],[Year Initiated]],"N/A")</f>
        <v>N/A</v>
      </c>
      <c r="F15" s="47" t="s">
        <v>273</v>
      </c>
      <c r="G15" s="87" t="str">
        <f>_xlfn.XLOOKUP(Table2[[#This Row],[Applicant]],'Applicant Types List'!A:A,'Applicant Types List'!B:B,"")</f>
        <v>Pharma</v>
      </c>
      <c r="H15" s="42" t="s">
        <v>27</v>
      </c>
      <c r="I15" s="42" t="s">
        <v>27</v>
      </c>
      <c r="J15" s="43" t="s">
        <v>27</v>
      </c>
      <c r="K15" s="42" t="s">
        <v>289</v>
      </c>
      <c r="L15" s="42" t="s">
        <v>304</v>
      </c>
      <c r="M15" s="42" t="s">
        <v>320</v>
      </c>
      <c r="N15" s="42" t="s">
        <v>26</v>
      </c>
      <c r="O15" s="77">
        <f>IF(OR(Table2[[#This Row],[Outcome]]="Recommended for funding through MBS", Table2[[#This Row],[Outcome]]="Recommended for funding through NHRA",  Table2[[#This Row],[Outcome]]="Recommended for funding through PBS", Table2[[#This Row],[Outcome]]="Recommended for funding through NBS"), 1,0)</f>
        <v>0</v>
      </c>
      <c r="P15" s="37"/>
      <c r="Q15" s="37" t="s">
        <v>100</v>
      </c>
      <c r="R15" s="42" t="s">
        <v>498</v>
      </c>
      <c r="S15" s="42" t="s">
        <v>27</v>
      </c>
      <c r="T15" s="77">
        <f>IF(Table2[[#This Row],[Australian Genomics'' Role]]="N/A", 0,1)</f>
        <v>0</v>
      </c>
    </row>
    <row r="16" spans="1:20" ht="68" hidden="1" x14ac:dyDescent="0.2">
      <c r="A16" s="45" t="s">
        <v>222</v>
      </c>
      <c r="B16" s="37">
        <v>1774</v>
      </c>
      <c r="C16" s="46">
        <v>2024</v>
      </c>
      <c r="D16" s="46" t="s">
        <v>27</v>
      </c>
      <c r="E16" s="75" t="str">
        <f>IF(ISNUMBER(Table2[[#This Row],[Year Closed]]),Table2[[#This Row],[Year Closed]]-Table2[[#This Row],[Year Initiated]],"N/A")</f>
        <v>N/A</v>
      </c>
      <c r="F16" s="38" t="s">
        <v>223</v>
      </c>
      <c r="G16" s="87" t="str">
        <f>_xlfn.XLOOKUP(Table2[[#This Row],[Applicant]],'Applicant Types List'!A:A,'Applicant Types List'!B:B,"")</f>
        <v>Department of Health and Aged Care</v>
      </c>
      <c r="H16" s="42" t="s">
        <v>27</v>
      </c>
      <c r="I16" s="42" t="s">
        <v>27</v>
      </c>
      <c r="J16" s="42" t="s">
        <v>27</v>
      </c>
      <c r="K16" s="42" t="s">
        <v>309</v>
      </c>
      <c r="L16" s="42" t="s">
        <v>304</v>
      </c>
      <c r="M16" s="42" t="s">
        <v>224</v>
      </c>
      <c r="N16" s="48" t="s">
        <v>26</v>
      </c>
      <c r="O16" s="77">
        <f>IF(OR(Table2[[#This Row],[Outcome]]="Recommended for funding through MBS", Table2[[#This Row],[Outcome]]="Recommended for funding through NHRA",  Table2[[#This Row],[Outcome]]="Recommended for funding through PBS", Table2[[#This Row],[Outcome]]="Recommended for funding through NBS"), 1,0)</f>
        <v>0</v>
      </c>
      <c r="P16" s="42"/>
      <c r="Q16" s="42" t="s">
        <v>100</v>
      </c>
      <c r="R16" s="42" t="s">
        <v>491</v>
      </c>
      <c r="S16" s="36" t="s">
        <v>173</v>
      </c>
      <c r="T16" s="77">
        <f>IF(Table2[[#This Row],[Australian Genomics'' Role]]="N/A", 0,1)</f>
        <v>1</v>
      </c>
    </row>
    <row r="17" spans="1:20" ht="68" hidden="1" x14ac:dyDescent="0.2">
      <c r="A17" s="45" t="s">
        <v>225</v>
      </c>
      <c r="B17" s="37">
        <v>1775</v>
      </c>
      <c r="C17" s="46">
        <v>2024</v>
      </c>
      <c r="D17" s="46" t="s">
        <v>27</v>
      </c>
      <c r="E17" s="75" t="str">
        <f>IF(ISNUMBER(Table2[[#This Row],[Year Closed]]),Table2[[#This Row],[Year Closed]]-Table2[[#This Row],[Year Initiated]],"N/A")</f>
        <v>N/A</v>
      </c>
      <c r="F17" s="38" t="s">
        <v>223</v>
      </c>
      <c r="G17" s="87" t="str">
        <f>_xlfn.XLOOKUP(Table2[[#This Row],[Applicant]],'Applicant Types List'!A:A,'Applicant Types List'!B:B,"")</f>
        <v>Department of Health and Aged Care</v>
      </c>
      <c r="H17" s="42" t="s">
        <v>27</v>
      </c>
      <c r="I17" s="42" t="s">
        <v>27</v>
      </c>
      <c r="J17" s="42" t="s">
        <v>27</v>
      </c>
      <c r="K17" s="42" t="s">
        <v>309</v>
      </c>
      <c r="L17" s="42" t="s">
        <v>304</v>
      </c>
      <c r="M17" s="42" t="s">
        <v>224</v>
      </c>
      <c r="N17" s="48" t="s">
        <v>26</v>
      </c>
      <c r="O17" s="77">
        <f>IF(OR(Table2[[#This Row],[Outcome]]="Recommended for funding through MBS", Table2[[#This Row],[Outcome]]="Recommended for funding through NHRA",  Table2[[#This Row],[Outcome]]="Recommended for funding through PBS", Table2[[#This Row],[Outcome]]="Recommended for funding through NBS"), 1,0)</f>
        <v>0</v>
      </c>
      <c r="P17" s="42"/>
      <c r="Q17" s="42" t="s">
        <v>100</v>
      </c>
      <c r="R17" s="42" t="s">
        <v>494</v>
      </c>
      <c r="S17" s="36" t="s">
        <v>173</v>
      </c>
      <c r="T17" s="77">
        <f>IF(Table2[[#This Row],[Australian Genomics'' Role]]="N/A", 0,1)</f>
        <v>1</v>
      </c>
    </row>
    <row r="18" spans="1:20" ht="68" hidden="1" x14ac:dyDescent="0.2">
      <c r="A18" s="45" t="s">
        <v>226</v>
      </c>
      <c r="B18" s="37">
        <v>1776</v>
      </c>
      <c r="C18" s="46">
        <v>2024</v>
      </c>
      <c r="D18" s="46" t="s">
        <v>27</v>
      </c>
      <c r="E18" s="75" t="str">
        <f>IF(ISNUMBER(Table2[[#This Row],[Year Closed]]),Table2[[#This Row],[Year Closed]]-Table2[[#This Row],[Year Initiated]],"N/A")</f>
        <v>N/A</v>
      </c>
      <c r="F18" s="38" t="s">
        <v>223</v>
      </c>
      <c r="G18" s="87" t="str">
        <f>_xlfn.XLOOKUP(Table2[[#This Row],[Applicant]],'Applicant Types List'!A:A,'Applicant Types List'!B:B,"")</f>
        <v>Department of Health and Aged Care</v>
      </c>
      <c r="H18" s="42" t="s">
        <v>27</v>
      </c>
      <c r="I18" s="42" t="s">
        <v>27</v>
      </c>
      <c r="J18" s="42" t="s">
        <v>27</v>
      </c>
      <c r="K18" s="42" t="s">
        <v>309</v>
      </c>
      <c r="L18" s="42" t="s">
        <v>304</v>
      </c>
      <c r="M18" s="42" t="s">
        <v>224</v>
      </c>
      <c r="N18" s="48" t="s">
        <v>26</v>
      </c>
      <c r="O18" s="77">
        <f>IF(OR(Table2[[#This Row],[Outcome]]="Recommended for funding through MBS", Table2[[#This Row],[Outcome]]="Recommended for funding through NHRA",  Table2[[#This Row],[Outcome]]="Recommended for funding through PBS", Table2[[#This Row],[Outcome]]="Recommended for funding through NBS"), 1,0)</f>
        <v>0</v>
      </c>
      <c r="P18" s="42"/>
      <c r="Q18" s="42" t="s">
        <v>100</v>
      </c>
      <c r="R18" s="42" t="s">
        <v>492</v>
      </c>
      <c r="S18" s="36" t="s">
        <v>173</v>
      </c>
      <c r="T18" s="77">
        <f>IF(Table2[[#This Row],[Australian Genomics'' Role]]="N/A", 0,1)</f>
        <v>1</v>
      </c>
    </row>
    <row r="19" spans="1:20" ht="272" x14ac:dyDescent="0.2">
      <c r="A19" s="66" t="s">
        <v>321</v>
      </c>
      <c r="B19" s="71" t="s">
        <v>322</v>
      </c>
      <c r="C19" s="72">
        <v>2012</v>
      </c>
      <c r="D19" s="72">
        <v>2014</v>
      </c>
      <c r="E19" s="75">
        <f>IF(ISNUMBER(Table2[[#This Row],[Year Closed]]),Table2[[#This Row],[Year Closed]]-Table2[[#This Row],[Year Initiated]],"N/A")</f>
        <v>2</v>
      </c>
      <c r="F19" s="73" t="s">
        <v>323</v>
      </c>
      <c r="G19" s="87" t="str">
        <f>_xlfn.XLOOKUP(Table2[[#This Row],[Applicant]],'Applicant Types List'!A:A,'Applicant Types List'!B:B,"")</f>
        <v>Pharma</v>
      </c>
      <c r="H19" s="42">
        <v>73341</v>
      </c>
      <c r="I19" s="42" t="s">
        <v>27</v>
      </c>
      <c r="J19" s="43">
        <v>42186</v>
      </c>
      <c r="K19" s="74" t="s">
        <v>268</v>
      </c>
      <c r="L19" s="74" t="s">
        <v>324</v>
      </c>
      <c r="M19" s="74" t="s">
        <v>325</v>
      </c>
      <c r="N19" s="74" t="s">
        <v>25</v>
      </c>
      <c r="O19" s="77">
        <f>IF(OR(Table2[[#This Row],[Outcome]]="Recommended for funding through MBS", Table2[[#This Row],[Outcome]]="Recommended for funding through NHRA",  Table2[[#This Row],[Outcome]]="Recommended for funding through PBS", Table2[[#This Row],[Outcome]]="Recommended for funding through NBS"), 1,0)</f>
        <v>0</v>
      </c>
      <c r="P19" s="71"/>
      <c r="Q19" s="71" t="s">
        <v>58</v>
      </c>
      <c r="R19" s="74" t="s">
        <v>563</v>
      </c>
      <c r="S19" s="74" t="s">
        <v>27</v>
      </c>
      <c r="T19" s="79">
        <f>IF(Table2[[#This Row],[Australian Genomics'' Role]]="N/A", 0,1)</f>
        <v>0</v>
      </c>
    </row>
    <row r="20" spans="1:20" ht="388" hidden="1" x14ac:dyDescent="0.2">
      <c r="A20" s="55" t="s">
        <v>326</v>
      </c>
      <c r="B20" s="37" t="s">
        <v>327</v>
      </c>
      <c r="C20" s="46">
        <v>2021</v>
      </c>
      <c r="D20" s="46">
        <v>2024</v>
      </c>
      <c r="E20" s="75">
        <f>IF(ISNUMBER(Table2[[#This Row],[Year Closed]]),Table2[[#This Row],[Year Closed]]-Table2[[#This Row],[Year Initiated]],"N/A")</f>
        <v>3</v>
      </c>
      <c r="F20" s="47" t="s">
        <v>328</v>
      </c>
      <c r="G20" s="87" t="str">
        <f>_xlfn.XLOOKUP(Table2[[#This Row],[Applicant]],'Applicant Types List'!A:A,'Applicant Types List'!B:B,"")</f>
        <v>Pharma</v>
      </c>
      <c r="H20" s="42" t="s">
        <v>27</v>
      </c>
      <c r="I20" s="42" t="s">
        <v>27</v>
      </c>
      <c r="J20" s="43" t="s">
        <v>27</v>
      </c>
      <c r="K20" s="42" t="s">
        <v>289</v>
      </c>
      <c r="L20" s="42" t="s">
        <v>296</v>
      </c>
      <c r="M20" s="42" t="s">
        <v>329</v>
      </c>
      <c r="N20" s="42" t="s">
        <v>31</v>
      </c>
      <c r="O20" s="77">
        <f>IF(OR(Table2[[#This Row],[Outcome]]="Recommended for funding through MBS", Table2[[#This Row],[Outcome]]="Recommended for funding through NHRA",  Table2[[#This Row],[Outcome]]="Recommended for funding through PBS", Table2[[#This Row],[Outcome]]="Recommended for funding through NBS"), 1,0)</f>
        <v>1</v>
      </c>
      <c r="P20" s="37"/>
      <c r="Q20" s="37" t="s">
        <v>58</v>
      </c>
      <c r="R20" s="42" t="s">
        <v>499</v>
      </c>
      <c r="S20" s="42" t="s">
        <v>27</v>
      </c>
      <c r="T20" s="77">
        <f>IF(Table2[[#This Row],[Australian Genomics'' Role]]="N/A", 0,1)</f>
        <v>0</v>
      </c>
    </row>
    <row r="21" spans="1:20" ht="153" hidden="1" x14ac:dyDescent="0.2">
      <c r="A21" s="45" t="s">
        <v>330</v>
      </c>
      <c r="B21" s="37" t="s">
        <v>331</v>
      </c>
      <c r="C21" s="46">
        <v>2023</v>
      </c>
      <c r="D21" s="46">
        <v>2024</v>
      </c>
      <c r="E21" s="75">
        <f>IF(ISNUMBER(Table2[[#This Row],[Year Closed]]),Table2[[#This Row],[Year Closed]]-Table2[[#This Row],[Year Initiated]],"N/A")</f>
        <v>1</v>
      </c>
      <c r="F21" s="47" t="s">
        <v>273</v>
      </c>
      <c r="G21" s="87" t="str">
        <f>_xlfn.XLOOKUP(Table2[[#This Row],[Applicant]],'Applicant Types List'!A:A,'Applicant Types List'!B:B,"")</f>
        <v>Pharma</v>
      </c>
      <c r="H21" s="42" t="s">
        <v>27</v>
      </c>
      <c r="I21" s="42" t="s">
        <v>27</v>
      </c>
      <c r="J21" s="43" t="s">
        <v>27</v>
      </c>
      <c r="K21" s="42" t="s">
        <v>289</v>
      </c>
      <c r="L21" s="42" t="s">
        <v>296</v>
      </c>
      <c r="M21" s="42" t="s">
        <v>320</v>
      </c>
      <c r="N21" s="42" t="s">
        <v>31</v>
      </c>
      <c r="O21" s="77">
        <f>IF(OR(Table2[[#This Row],[Outcome]]="Recommended for funding through MBS", Table2[[#This Row],[Outcome]]="Recommended for funding through NHRA",  Table2[[#This Row],[Outcome]]="Recommended for funding through PBS", Table2[[#This Row],[Outcome]]="Recommended for funding through NBS"), 1,0)</f>
        <v>1</v>
      </c>
      <c r="P21" s="37"/>
      <c r="Q21" s="37" t="s">
        <v>58</v>
      </c>
      <c r="R21" s="42" t="s">
        <v>332</v>
      </c>
      <c r="S21" s="42" t="s">
        <v>27</v>
      </c>
      <c r="T21" s="77">
        <f>IF(Table2[[#This Row],[Australian Genomics'' Role]]="N/A", 0,1)</f>
        <v>0</v>
      </c>
    </row>
    <row r="22" spans="1:20" ht="170" hidden="1" x14ac:dyDescent="0.2">
      <c r="A22" s="49" t="s">
        <v>333</v>
      </c>
      <c r="B22" s="37" t="s">
        <v>334</v>
      </c>
      <c r="C22" s="46">
        <v>2022</v>
      </c>
      <c r="D22" s="46">
        <v>2023</v>
      </c>
      <c r="E22" s="75">
        <f>IF(ISNUMBER(Table2[[#This Row],[Year Closed]]),Table2[[#This Row],[Year Closed]]-Table2[[#This Row],[Year Initiated]],"N/A")</f>
        <v>1</v>
      </c>
      <c r="F22" s="47" t="s">
        <v>273</v>
      </c>
      <c r="G22" s="87" t="str">
        <f>_xlfn.XLOOKUP(Table2[[#This Row],[Applicant]],'Applicant Types List'!A:A,'Applicant Types List'!B:B,"")</f>
        <v>Pharma</v>
      </c>
      <c r="H22" s="42" t="s">
        <v>27</v>
      </c>
      <c r="I22" s="42" t="s">
        <v>27</v>
      </c>
      <c r="J22" s="43" t="s">
        <v>27</v>
      </c>
      <c r="K22" s="42" t="s">
        <v>289</v>
      </c>
      <c r="L22" s="42" t="s">
        <v>296</v>
      </c>
      <c r="M22" s="42" t="s">
        <v>335</v>
      </c>
      <c r="N22" s="42" t="s">
        <v>31</v>
      </c>
      <c r="O22" s="77">
        <f>IF(OR(Table2[[#This Row],[Outcome]]="Recommended for funding through MBS", Table2[[#This Row],[Outcome]]="Recommended for funding through NHRA",  Table2[[#This Row],[Outcome]]="Recommended for funding through PBS", Table2[[#This Row],[Outcome]]="Recommended for funding through NBS"), 1,0)</f>
        <v>1</v>
      </c>
      <c r="P22" s="37"/>
      <c r="Q22" s="37" t="s">
        <v>58</v>
      </c>
      <c r="R22" s="42" t="s">
        <v>336</v>
      </c>
      <c r="S22" s="42" t="s">
        <v>27</v>
      </c>
      <c r="T22" s="77">
        <f>IF(Table2[[#This Row],[Australian Genomics'' Role]]="N/A", 0,1)</f>
        <v>0</v>
      </c>
    </row>
    <row r="23" spans="1:20" s="44" customFormat="1" ht="51" hidden="1" x14ac:dyDescent="0.2">
      <c r="A23" s="45" t="s">
        <v>337</v>
      </c>
      <c r="B23" s="37" t="s">
        <v>338</v>
      </c>
      <c r="C23" s="46">
        <v>2022</v>
      </c>
      <c r="D23" s="46">
        <v>2023</v>
      </c>
      <c r="E23" s="75">
        <f>IF(ISNUMBER(Table2[[#This Row],[Year Closed]]),Table2[[#This Row],[Year Closed]]-Table2[[#This Row],[Year Initiated]],"N/A")</f>
        <v>1</v>
      </c>
      <c r="F23" s="38" t="s">
        <v>339</v>
      </c>
      <c r="G23" s="87" t="str">
        <f>_xlfn.XLOOKUP(Table2[[#This Row],[Applicant]],'Applicant Types List'!A:A,'Applicant Types List'!B:B,"")</f>
        <v>Patient Support</v>
      </c>
      <c r="H23" s="42" t="s">
        <v>27</v>
      </c>
      <c r="I23" s="42" t="s">
        <v>27</v>
      </c>
      <c r="J23" s="43" t="s">
        <v>27</v>
      </c>
      <c r="K23" s="42" t="s">
        <v>309</v>
      </c>
      <c r="L23" s="42" t="s">
        <v>304</v>
      </c>
      <c r="M23" s="42" t="s">
        <v>224</v>
      </c>
      <c r="N23" s="52" t="s">
        <v>32</v>
      </c>
      <c r="O23" s="77">
        <f>IF(OR(Table2[[#This Row],[Outcome]]="Recommended for funding through MBS", Table2[[#This Row],[Outcome]]="Recommended for funding through NHRA",  Table2[[#This Row],[Outcome]]="Recommended for funding through PBS", Table2[[#This Row],[Outcome]]="Recommended for funding through NBS"), 1,0)</f>
        <v>1</v>
      </c>
      <c r="P23" s="42"/>
      <c r="Q23" s="42" t="s">
        <v>58</v>
      </c>
      <c r="R23" s="42" t="s">
        <v>340</v>
      </c>
      <c r="S23" s="36" t="s">
        <v>27</v>
      </c>
      <c r="T23" s="77">
        <f>IF(Table2[[#This Row],[Australian Genomics'' Role]]="N/A", 0,1)</f>
        <v>0</v>
      </c>
    </row>
    <row r="24" spans="1:20" x14ac:dyDescent="0.2">
      <c r="H24" s="42"/>
      <c r="I24" s="42"/>
      <c r="J24" s="43"/>
    </row>
    <row r="25" spans="1:20" x14ac:dyDescent="0.2">
      <c r="H25" s="52"/>
      <c r="I25" s="42"/>
      <c r="J25" s="43"/>
    </row>
    <row r="26" spans="1:20" x14ac:dyDescent="0.2">
      <c r="E26" s="76"/>
      <c r="H26" s="42"/>
      <c r="I26" s="42"/>
      <c r="J26" s="43"/>
    </row>
    <row r="27" spans="1:20" x14ac:dyDescent="0.2">
      <c r="H27" s="42"/>
      <c r="I27" s="42"/>
      <c r="J27" s="54"/>
    </row>
    <row r="28" spans="1:20" x14ac:dyDescent="0.2">
      <c r="H28" s="42"/>
      <c r="I28" s="42"/>
      <c r="J28" s="43"/>
    </row>
    <row r="29" spans="1:20" x14ac:dyDescent="0.2">
      <c r="H29" s="42"/>
      <c r="I29" s="42"/>
      <c r="J29" s="43"/>
    </row>
    <row r="30" spans="1:20" x14ac:dyDescent="0.2">
      <c r="H30" s="42"/>
      <c r="I30" s="42"/>
      <c r="J30" s="43"/>
    </row>
    <row r="31" spans="1:20" x14ac:dyDescent="0.2">
      <c r="H31" s="42"/>
      <c r="I31" s="42"/>
      <c r="J31" s="43"/>
    </row>
    <row r="32" spans="1:20" x14ac:dyDescent="0.2">
      <c r="H32" s="42"/>
      <c r="I32" s="42"/>
      <c r="J32" s="43"/>
    </row>
    <row r="33" spans="8:10" x14ac:dyDescent="0.2">
      <c r="H33" s="42"/>
      <c r="I33" s="42"/>
      <c r="J33" s="43"/>
    </row>
    <row r="34" spans="8:10" x14ac:dyDescent="0.2">
      <c r="H34" s="42"/>
      <c r="I34" s="42"/>
      <c r="J34" s="43"/>
    </row>
    <row r="35" spans="8:10" x14ac:dyDescent="0.2">
      <c r="H35" s="42"/>
      <c r="I35" s="42"/>
      <c r="J35" s="43"/>
    </row>
    <row r="36" spans="8:10" x14ac:dyDescent="0.2">
      <c r="H36" s="42"/>
      <c r="I36" s="42"/>
      <c r="J36" s="43"/>
    </row>
    <row r="37" spans="8:10" x14ac:dyDescent="0.2">
      <c r="H37" s="42"/>
      <c r="I37" s="42"/>
      <c r="J37" s="43"/>
    </row>
    <row r="38" spans="8:10" x14ac:dyDescent="0.2">
      <c r="H38" s="42"/>
      <c r="I38" s="42"/>
      <c r="J38" s="43"/>
    </row>
    <row r="39" spans="8:10" x14ac:dyDescent="0.2">
      <c r="H39" s="42"/>
      <c r="I39" s="42"/>
      <c r="J39" s="43"/>
    </row>
    <row r="40" spans="8:10" x14ac:dyDescent="0.2">
      <c r="H40" s="42"/>
      <c r="I40" s="42"/>
      <c r="J40" s="43"/>
    </row>
    <row r="41" spans="8:10" x14ac:dyDescent="0.2">
      <c r="H41" s="42"/>
      <c r="I41" s="42"/>
      <c r="J41" s="43"/>
    </row>
    <row r="42" spans="8:10" x14ac:dyDescent="0.2">
      <c r="H42" s="42"/>
      <c r="I42" s="42"/>
      <c r="J42" s="43"/>
    </row>
    <row r="43" spans="8:10" x14ac:dyDescent="0.2">
      <c r="H43" s="42"/>
      <c r="I43" s="42"/>
      <c r="J43" s="43"/>
    </row>
    <row r="44" spans="8:10" x14ac:dyDescent="0.2">
      <c r="H44" s="42"/>
      <c r="I44" s="42"/>
      <c r="J44" s="43"/>
    </row>
    <row r="45" spans="8:10" x14ac:dyDescent="0.2">
      <c r="H45" s="42"/>
      <c r="I45" s="42"/>
      <c r="J45" s="43"/>
    </row>
    <row r="46" spans="8:10" x14ac:dyDescent="0.2">
      <c r="H46" s="42"/>
      <c r="I46" s="42"/>
      <c r="J46" s="43"/>
    </row>
    <row r="47" spans="8:10" x14ac:dyDescent="0.2">
      <c r="H47" s="42"/>
      <c r="I47" s="42"/>
      <c r="J47" s="43"/>
    </row>
    <row r="48" spans="8:10" x14ac:dyDescent="0.2">
      <c r="H48" s="42"/>
      <c r="I48" s="42"/>
      <c r="J48" s="43"/>
    </row>
    <row r="49" spans="8:10" x14ac:dyDescent="0.2">
      <c r="H49" s="42"/>
      <c r="I49" s="42"/>
      <c r="J49" s="43"/>
    </row>
    <row r="50" spans="8:10" x14ac:dyDescent="0.2">
      <c r="H50" s="42"/>
      <c r="I50" s="42"/>
      <c r="J50" s="43"/>
    </row>
    <row r="51" spans="8:10" x14ac:dyDescent="0.2">
      <c r="H51" s="42"/>
      <c r="I51" s="42"/>
      <c r="J51" s="43"/>
    </row>
    <row r="52" spans="8:10" x14ac:dyDescent="0.2">
      <c r="H52" s="42"/>
      <c r="I52" s="42"/>
      <c r="J52" s="43"/>
    </row>
    <row r="53" spans="8:10" x14ac:dyDescent="0.2">
      <c r="H53" s="42"/>
      <c r="I53" s="42"/>
      <c r="J53" s="43"/>
    </row>
    <row r="54" spans="8:10" x14ac:dyDescent="0.2">
      <c r="H54" s="42"/>
      <c r="I54" s="42"/>
      <c r="J54" s="43"/>
    </row>
    <row r="55" spans="8:10" x14ac:dyDescent="0.2">
      <c r="H55" s="42"/>
      <c r="I55" s="42"/>
      <c r="J55" s="43"/>
    </row>
    <row r="56" spans="8:10" x14ac:dyDescent="0.2">
      <c r="H56" s="42"/>
      <c r="I56" s="42"/>
      <c r="J56" s="43"/>
    </row>
    <row r="57" spans="8:10" x14ac:dyDescent="0.2">
      <c r="H57" s="42"/>
      <c r="I57" s="42"/>
      <c r="J57" s="43"/>
    </row>
    <row r="58" spans="8:10" x14ac:dyDescent="0.2">
      <c r="H58" s="42"/>
      <c r="I58" s="42"/>
      <c r="J58" s="43"/>
    </row>
    <row r="59" spans="8:10" x14ac:dyDescent="0.2">
      <c r="H59" s="42"/>
      <c r="I59" s="42"/>
      <c r="J59" s="43"/>
    </row>
    <row r="60" spans="8:10" x14ac:dyDescent="0.2">
      <c r="H60" s="42"/>
      <c r="I60" s="42"/>
      <c r="J60" s="43"/>
    </row>
    <row r="61" spans="8:10" x14ac:dyDescent="0.2">
      <c r="H61" s="42"/>
      <c r="I61" s="42"/>
      <c r="J61" s="43"/>
    </row>
    <row r="62" spans="8:10" x14ac:dyDescent="0.2">
      <c r="H62" s="42"/>
      <c r="I62" s="42"/>
      <c r="J62" s="43"/>
    </row>
    <row r="63" spans="8:10" x14ac:dyDescent="0.2">
      <c r="H63" s="42"/>
      <c r="I63" s="42"/>
      <c r="J63" s="43"/>
    </row>
    <row r="64" spans="8:10" x14ac:dyDescent="0.2">
      <c r="H64" s="47"/>
      <c r="I64" s="47"/>
      <c r="J64" s="43"/>
    </row>
    <row r="65" spans="8:10" x14ac:dyDescent="0.2">
      <c r="H65" s="42"/>
      <c r="I65" s="42"/>
      <c r="J65" s="43"/>
    </row>
    <row r="66" spans="8:10" x14ac:dyDescent="0.2">
      <c r="H66" s="47"/>
      <c r="I66" s="47"/>
      <c r="J66" s="43"/>
    </row>
    <row r="67" spans="8:10" x14ac:dyDescent="0.2">
      <c r="H67" s="42"/>
      <c r="I67" s="42"/>
      <c r="J67" s="43"/>
    </row>
    <row r="68" spans="8:10" x14ac:dyDescent="0.2">
      <c r="H68" s="48"/>
      <c r="I68" s="42"/>
      <c r="J68" s="43"/>
    </row>
    <row r="69" spans="8:10" x14ac:dyDescent="0.2">
      <c r="H69" s="42"/>
      <c r="I69" s="42"/>
      <c r="J69" s="43"/>
    </row>
    <row r="70" spans="8:10" x14ac:dyDescent="0.2">
      <c r="H70" s="42"/>
      <c r="I70" s="42"/>
      <c r="J70" s="43"/>
    </row>
    <row r="71" spans="8:10" x14ac:dyDescent="0.2">
      <c r="H71" s="42"/>
      <c r="I71" s="42"/>
      <c r="J71" s="43"/>
    </row>
    <row r="72" spans="8:10" x14ac:dyDescent="0.2">
      <c r="H72" s="42"/>
      <c r="I72" s="42"/>
      <c r="J72" s="43"/>
    </row>
    <row r="73" spans="8:10" x14ac:dyDescent="0.2">
      <c r="H73" s="42"/>
      <c r="I73" s="42"/>
      <c r="J73" s="43"/>
    </row>
    <row r="74" spans="8:10" x14ac:dyDescent="0.2">
      <c r="H74" s="42"/>
      <c r="I74" s="42"/>
      <c r="J74" s="43"/>
    </row>
    <row r="75" spans="8:10" x14ac:dyDescent="0.2">
      <c r="H75" s="63"/>
      <c r="I75" s="63"/>
      <c r="J75" s="63"/>
    </row>
    <row r="76" spans="8:10" x14ac:dyDescent="0.2">
      <c r="H76" s="63"/>
      <c r="I76" s="63"/>
      <c r="J76" s="63"/>
    </row>
    <row r="77" spans="8:10" x14ac:dyDescent="0.2">
      <c r="H77" s="63"/>
      <c r="I77" s="63"/>
      <c r="J77" s="63"/>
    </row>
    <row r="78" spans="8:10" x14ac:dyDescent="0.2">
      <c r="H78" s="63"/>
      <c r="I78" s="63"/>
      <c r="J78" s="63"/>
    </row>
    <row r="79" spans="8:10" x14ac:dyDescent="0.2">
      <c r="H79" s="63"/>
      <c r="I79" s="63"/>
      <c r="J79" s="63"/>
    </row>
    <row r="80" spans="8:10" x14ac:dyDescent="0.2">
      <c r="H80" s="63"/>
      <c r="I80" s="63"/>
      <c r="J80" s="63"/>
    </row>
    <row r="81" spans="8:10" x14ac:dyDescent="0.2">
      <c r="H81" s="63"/>
      <c r="I81" s="63"/>
      <c r="J81" s="63"/>
    </row>
  </sheetData>
  <sheetProtection algorithmName="SHA-512" hashValue="p6x/VVOWslI9x7J69F69sSqWVs5AEdPdYPuNoNz1vArjELDqCW60yfRVuuMwxhqu59k1nYOUhmqtQaEIyl+XLA==" saltValue="hl4ilxsuwtQdc+kE3+hWTA==" spinCount="100000" sheet="1" formatCells="0" formatColumns="0" formatRows="0" insertColumns="0" insertRows="0" insertHyperlinks="0" deleteColumns="0" deleteRows="0" selectLockedCells="1" sort="0" autoFilter="0" pivotTables="0"/>
  <hyperlinks>
    <hyperlink ref="A11" r:id="rId1" xr:uid="{F9BD1573-AAFD-3C41-8DBB-F4E5347A9344}"/>
    <hyperlink ref="A4" r:id="rId2" xr:uid="{81D834B3-D5DA-7F4C-9BD4-FA409E1AA293}"/>
    <hyperlink ref="A5" r:id="rId3" xr:uid="{C98316F3-9D29-DC43-A39E-69DA1CA3C389}"/>
    <hyperlink ref="A6" r:id="rId4" display="Amendment to MBS Item 73344 for c-ROS proto-oncogene 1 fluorescence in situ hybridisation testing to idneitfy ROS1, to determine patient eligibility for entrectinib under the PBS" xr:uid="{C29B34EF-4CA0-E04D-ACD2-14B190DF09F2}"/>
    <hyperlink ref="A7" r:id="rId5" xr:uid="{9EE58991-B28D-FD4C-9B91-500044BC112E}"/>
    <hyperlink ref="A10" r:id="rId6" xr:uid="{095F1936-4A79-CC46-8BBB-90F9E89076AD}"/>
    <hyperlink ref="A19" r:id="rId7" xr:uid="{2A984E38-8F61-D147-AC7F-2E0FB5CA0E76}"/>
    <hyperlink ref="A3" r:id="rId8" xr:uid="{5426AAA1-8F35-8047-8C52-6D232D0C7676}"/>
    <hyperlink ref="A9" r:id="rId9" xr:uid="{24ADCC12-F98B-6F46-AD26-D2B428944376}"/>
    <hyperlink ref="A20" r:id="rId10" xr:uid="{CBCCFD52-8955-E44C-8C30-F1D9528BD66B}"/>
    <hyperlink ref="A21" r:id="rId11" xr:uid="{6E49AFCD-A5BC-9F49-9989-B50442C276DB}"/>
    <hyperlink ref="A22" r:id="rId12" xr:uid="{5001C0C7-F505-A343-9EBD-013A1B1393F6}"/>
    <hyperlink ref="A13" r:id="rId13" xr:uid="{A9BBF40A-3964-474F-8473-05FAE42A776F}"/>
    <hyperlink ref="A8" r:id="rId14" xr:uid="{2F64E9EB-0633-6C41-A0B0-7579E6A4C999}"/>
    <hyperlink ref="A14" r:id="rId15" xr:uid="{89AD99F8-F2E8-6B43-BC5F-82C0DD839586}"/>
    <hyperlink ref="A15" r:id="rId16" xr:uid="{FC577236-3D9D-394A-928E-43B18E7DFE80}"/>
    <hyperlink ref="A23" r:id="rId17" xr:uid="{D22DDE63-FC2F-3C45-BF1E-C8A7138E9959}"/>
    <hyperlink ref="A16" r:id="rId18" xr:uid="{37363B9D-A265-4242-ACFC-84BDF933BDA4}"/>
    <hyperlink ref="A17" r:id="rId19" xr:uid="{F853AADD-57D2-CD4E-BF61-B168F0229E62}"/>
    <hyperlink ref="A18" r:id="rId20" xr:uid="{2CF23922-C0D2-194D-9A32-E2F2E5A9B3A4}"/>
    <hyperlink ref="A12" r:id="rId21" xr:uid="{59DA3908-4E44-0043-AE72-147142745F0D}"/>
  </hyperlinks>
  <pageMargins left="0.7" right="0.7" top="0.75" bottom="0.75" header="0.3" footer="0.3"/>
  <tableParts count="1">
    <tablePart r:id="rId2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B15CA-F51C-ED4D-8141-A683D160BE29}">
  <dimension ref="A1:B48"/>
  <sheetViews>
    <sheetView workbookViewId="0"/>
  </sheetViews>
  <sheetFormatPr baseColWidth="10" defaultColWidth="11.5703125" defaultRowHeight="16" x14ac:dyDescent="0.2"/>
  <cols>
    <col min="1" max="1" width="20.7109375" customWidth="1"/>
    <col min="2" max="2" width="44.85546875" customWidth="1"/>
  </cols>
  <sheetData>
    <row r="1" spans="1:2" ht="53.25" customHeight="1" x14ac:dyDescent="0.2">
      <c r="A1" s="3" t="s">
        <v>341</v>
      </c>
      <c r="B1" s="3" t="s">
        <v>342</v>
      </c>
    </row>
    <row r="2" spans="1:2" x14ac:dyDescent="0.2">
      <c r="A2" s="30" t="s">
        <v>343</v>
      </c>
      <c r="B2" s="30" t="s">
        <v>344</v>
      </c>
    </row>
    <row r="3" spans="1:2" x14ac:dyDescent="0.2">
      <c r="A3" s="4" t="s">
        <v>345</v>
      </c>
      <c r="B3" s="4" t="s">
        <v>346</v>
      </c>
    </row>
    <row r="4" spans="1:2" x14ac:dyDescent="0.2">
      <c r="A4" s="4" t="s">
        <v>347</v>
      </c>
      <c r="B4" s="4" t="s">
        <v>348</v>
      </c>
    </row>
    <row r="5" spans="1:2" x14ac:dyDescent="0.2">
      <c r="A5" s="4" t="s">
        <v>349</v>
      </c>
      <c r="B5" s="4" t="s">
        <v>350</v>
      </c>
    </row>
    <row r="6" spans="1:2" x14ac:dyDescent="0.2">
      <c r="A6" s="4" t="s">
        <v>351</v>
      </c>
      <c r="B6" s="4" t="s">
        <v>352</v>
      </c>
    </row>
    <row r="7" spans="1:2" x14ac:dyDescent="0.2">
      <c r="A7" s="4" t="s">
        <v>353</v>
      </c>
      <c r="B7" s="4" t="s">
        <v>354</v>
      </c>
    </row>
    <row r="8" spans="1:2" x14ac:dyDescent="0.2">
      <c r="A8" s="4" t="s">
        <v>355</v>
      </c>
      <c r="B8" s="4" t="s">
        <v>356</v>
      </c>
    </row>
    <row r="9" spans="1:2" x14ac:dyDescent="0.2">
      <c r="A9" s="4" t="s">
        <v>489</v>
      </c>
      <c r="B9" s="4" t="s">
        <v>490</v>
      </c>
    </row>
    <row r="10" spans="1:2" x14ac:dyDescent="0.2">
      <c r="A10" s="4" t="s">
        <v>357</v>
      </c>
      <c r="B10" s="4" t="s">
        <v>358</v>
      </c>
    </row>
    <row r="11" spans="1:2" x14ac:dyDescent="0.2">
      <c r="A11" s="4" t="s">
        <v>359</v>
      </c>
      <c r="B11" s="4" t="s">
        <v>360</v>
      </c>
    </row>
    <row r="12" spans="1:2" x14ac:dyDescent="0.2">
      <c r="A12" s="4" t="s">
        <v>361</v>
      </c>
      <c r="B12" s="4" t="s">
        <v>362</v>
      </c>
    </row>
    <row r="13" spans="1:2" x14ac:dyDescent="0.2">
      <c r="A13" s="4" t="s">
        <v>363</v>
      </c>
      <c r="B13" s="4" t="s">
        <v>364</v>
      </c>
    </row>
    <row r="14" spans="1:2" x14ac:dyDescent="0.2">
      <c r="A14" s="4" t="s">
        <v>365</v>
      </c>
      <c r="B14" s="4" t="s">
        <v>366</v>
      </c>
    </row>
    <row r="15" spans="1:2" x14ac:dyDescent="0.2">
      <c r="A15" s="4" t="s">
        <v>367</v>
      </c>
      <c r="B15" s="4" t="s">
        <v>368</v>
      </c>
    </row>
    <row r="16" spans="1:2" x14ac:dyDescent="0.2">
      <c r="A16" s="4" t="s">
        <v>369</v>
      </c>
      <c r="B16" s="4" t="s">
        <v>370</v>
      </c>
    </row>
    <row r="17" spans="1:2" x14ac:dyDescent="0.2">
      <c r="A17" s="4" t="s">
        <v>371</v>
      </c>
      <c r="B17" s="4" t="s">
        <v>372</v>
      </c>
    </row>
    <row r="18" spans="1:2" ht="44" customHeight="1" x14ac:dyDescent="0.2">
      <c r="A18" s="4" t="s">
        <v>373</v>
      </c>
      <c r="B18" s="4" t="s">
        <v>374</v>
      </c>
    </row>
    <row r="19" spans="1:2" ht="34" x14ac:dyDescent="0.2">
      <c r="A19" s="4" t="s">
        <v>375</v>
      </c>
      <c r="B19" s="31" t="s">
        <v>376</v>
      </c>
    </row>
    <row r="20" spans="1:2" ht="17" x14ac:dyDescent="0.2">
      <c r="A20" s="4" t="s">
        <v>377</v>
      </c>
      <c r="B20" s="31" t="s">
        <v>378</v>
      </c>
    </row>
    <row r="21" spans="1:2" x14ac:dyDescent="0.2">
      <c r="A21" s="4" t="s">
        <v>379</v>
      </c>
      <c r="B21" s="32" t="s">
        <v>380</v>
      </c>
    </row>
    <row r="22" spans="1:2" x14ac:dyDescent="0.2">
      <c r="A22" s="4" t="s">
        <v>381</v>
      </c>
      <c r="B22" s="32" t="s">
        <v>382</v>
      </c>
    </row>
    <row r="23" spans="1:2" x14ac:dyDescent="0.2">
      <c r="A23" s="4" t="s">
        <v>383</v>
      </c>
      <c r="B23" s="33" t="s">
        <v>384</v>
      </c>
    </row>
    <row r="24" spans="1:2" x14ac:dyDescent="0.2">
      <c r="A24" s="4" t="s">
        <v>385</v>
      </c>
      <c r="B24" s="4" t="s">
        <v>386</v>
      </c>
    </row>
    <row r="25" spans="1:2" x14ac:dyDescent="0.2">
      <c r="A25" s="4" t="s">
        <v>387</v>
      </c>
      <c r="B25" s="4" t="s">
        <v>388</v>
      </c>
    </row>
    <row r="26" spans="1:2" x14ac:dyDescent="0.2">
      <c r="A26" s="4" t="s">
        <v>224</v>
      </c>
      <c r="B26" s="4" t="s">
        <v>389</v>
      </c>
    </row>
    <row r="27" spans="1:2" x14ac:dyDescent="0.2">
      <c r="A27" s="4" t="s">
        <v>203</v>
      </c>
      <c r="B27" s="4" t="s">
        <v>390</v>
      </c>
    </row>
    <row r="28" spans="1:2" x14ac:dyDescent="0.2">
      <c r="A28" s="4" t="s">
        <v>391</v>
      </c>
      <c r="B28" s="4" t="s">
        <v>392</v>
      </c>
    </row>
    <row r="29" spans="1:2" x14ac:dyDescent="0.2">
      <c r="A29" s="4" t="s">
        <v>393</v>
      </c>
      <c r="B29" s="4" t="s">
        <v>394</v>
      </c>
    </row>
    <row r="30" spans="1:2" x14ac:dyDescent="0.2">
      <c r="A30" s="4" t="s">
        <v>395</v>
      </c>
      <c r="B30" s="4" t="s">
        <v>396</v>
      </c>
    </row>
    <row r="31" spans="1:2" x14ac:dyDescent="0.2">
      <c r="A31" s="4" t="s">
        <v>397</v>
      </c>
      <c r="B31" s="4" t="s">
        <v>398</v>
      </c>
    </row>
    <row r="32" spans="1:2" x14ac:dyDescent="0.2">
      <c r="A32" s="4" t="s">
        <v>399</v>
      </c>
      <c r="B32" s="4" t="s">
        <v>400</v>
      </c>
    </row>
    <row r="33" spans="1:2" x14ac:dyDescent="0.2">
      <c r="A33" s="4" t="s">
        <v>401</v>
      </c>
      <c r="B33" s="4" t="s">
        <v>402</v>
      </c>
    </row>
    <row r="34" spans="1:2" x14ac:dyDescent="0.2">
      <c r="A34" s="4" t="s">
        <v>403</v>
      </c>
      <c r="B34" s="4" t="s">
        <v>404</v>
      </c>
    </row>
    <row r="35" spans="1:2" x14ac:dyDescent="0.2">
      <c r="A35" s="4" t="s">
        <v>405</v>
      </c>
      <c r="B35" s="4" t="s">
        <v>406</v>
      </c>
    </row>
    <row r="36" spans="1:2" x14ac:dyDescent="0.2">
      <c r="A36" s="4" t="s">
        <v>407</v>
      </c>
      <c r="B36" s="4" t="s">
        <v>408</v>
      </c>
    </row>
    <row r="37" spans="1:2" x14ac:dyDescent="0.2">
      <c r="A37" s="4" t="s">
        <v>409</v>
      </c>
      <c r="B37" s="4" t="s">
        <v>68</v>
      </c>
    </row>
    <row r="38" spans="1:2" x14ac:dyDescent="0.2">
      <c r="A38" s="4" t="s">
        <v>410</v>
      </c>
      <c r="B38" s="4" t="s">
        <v>411</v>
      </c>
    </row>
    <row r="39" spans="1:2" ht="17" x14ac:dyDescent="0.2">
      <c r="A39" s="4" t="s">
        <v>39</v>
      </c>
      <c r="B39" s="2" t="s">
        <v>412</v>
      </c>
    </row>
    <row r="40" spans="1:2" ht="17" x14ac:dyDescent="0.2">
      <c r="A40" s="4" t="s">
        <v>413</v>
      </c>
      <c r="B40" s="2" t="s">
        <v>414</v>
      </c>
    </row>
    <row r="41" spans="1:2" ht="17" x14ac:dyDescent="0.2">
      <c r="A41" s="4" t="s">
        <v>415</v>
      </c>
      <c r="B41" s="2" t="s">
        <v>416</v>
      </c>
    </row>
    <row r="42" spans="1:2" ht="17" x14ac:dyDescent="0.2">
      <c r="A42" s="4" t="s">
        <v>417</v>
      </c>
      <c r="B42" s="2" t="s">
        <v>418</v>
      </c>
    </row>
    <row r="43" spans="1:2" x14ac:dyDescent="0.2">
      <c r="A43" s="4" t="s">
        <v>419</v>
      </c>
      <c r="B43" s="4" t="s">
        <v>420</v>
      </c>
    </row>
    <row r="44" spans="1:2" ht="34" x14ac:dyDescent="0.2">
      <c r="A44" s="4" t="s">
        <v>421</v>
      </c>
      <c r="B44" s="2" t="s">
        <v>422</v>
      </c>
    </row>
    <row r="45" spans="1:2" x14ac:dyDescent="0.2">
      <c r="A45" s="4" t="s">
        <v>423</v>
      </c>
      <c r="B45" s="4" t="s">
        <v>424</v>
      </c>
    </row>
    <row r="46" spans="1:2" x14ac:dyDescent="0.2">
      <c r="A46" s="4" t="s">
        <v>425</v>
      </c>
      <c r="B46" s="4" t="s">
        <v>426</v>
      </c>
    </row>
    <row r="47" spans="1:2" x14ac:dyDescent="0.2">
      <c r="A47" s="4" t="s">
        <v>427</v>
      </c>
      <c r="B47" s="4" t="s">
        <v>428</v>
      </c>
    </row>
    <row r="48" spans="1:2" x14ac:dyDescent="0.2">
      <c r="A48" s="4" t="s">
        <v>429</v>
      </c>
      <c r="B48" s="4" t="s">
        <v>430</v>
      </c>
    </row>
  </sheetData>
  <pageMargins left="0.7" right="0.7" top="0.75" bottom="0.75" header="0.3" footer="0.3"/>
  <pageSetup paperSize="9" orientation="portrait"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A5C2E-D105-49F6-B998-656EA0DE8036}">
  <dimension ref="A1:A15"/>
  <sheetViews>
    <sheetView workbookViewId="0"/>
  </sheetViews>
  <sheetFormatPr baseColWidth="10" defaultColWidth="8.7109375" defaultRowHeight="16" x14ac:dyDescent="0.2"/>
  <cols>
    <col min="1" max="1" width="14.7109375" customWidth="1"/>
  </cols>
  <sheetData>
    <row r="1" spans="1:1" ht="43.5" customHeight="1" x14ac:dyDescent="0.2">
      <c r="A1" s="3" t="s">
        <v>431</v>
      </c>
    </row>
    <row r="2" spans="1:1" x14ac:dyDescent="0.2">
      <c r="A2" t="s">
        <v>432</v>
      </c>
    </row>
    <row r="3" spans="1:1" x14ac:dyDescent="0.2">
      <c r="A3" t="s">
        <v>433</v>
      </c>
    </row>
    <row r="4" spans="1:1" x14ac:dyDescent="0.2">
      <c r="A4" t="s">
        <v>434</v>
      </c>
    </row>
    <row r="5" spans="1:1" x14ac:dyDescent="0.2">
      <c r="A5" t="s">
        <v>435</v>
      </c>
    </row>
    <row r="6" spans="1:1" x14ac:dyDescent="0.2">
      <c r="A6" t="s">
        <v>436</v>
      </c>
    </row>
    <row r="7" spans="1:1" x14ac:dyDescent="0.2">
      <c r="A7" t="s">
        <v>437</v>
      </c>
    </row>
    <row r="8" spans="1:1" x14ac:dyDescent="0.2">
      <c r="A8" t="s">
        <v>438</v>
      </c>
    </row>
    <row r="9" spans="1:1" x14ac:dyDescent="0.2">
      <c r="A9" t="s">
        <v>439</v>
      </c>
    </row>
    <row r="10" spans="1:1" x14ac:dyDescent="0.2">
      <c r="A10" t="s">
        <v>440</v>
      </c>
    </row>
    <row r="11" spans="1:1" x14ac:dyDescent="0.2">
      <c r="A11" t="s">
        <v>441</v>
      </c>
    </row>
    <row r="12" spans="1:1" x14ac:dyDescent="0.2">
      <c r="A12" t="s">
        <v>442</v>
      </c>
    </row>
    <row r="13" spans="1:1" x14ac:dyDescent="0.2">
      <c r="A13" t="s">
        <v>443</v>
      </c>
    </row>
    <row r="14" spans="1:1" x14ac:dyDescent="0.2">
      <c r="A14" t="s">
        <v>444</v>
      </c>
    </row>
    <row r="15" spans="1:1" x14ac:dyDescent="0.2">
      <c r="A15" t="s">
        <v>445</v>
      </c>
    </row>
  </sheetData>
  <pageMargins left="0.7" right="0.7" top="0.75" bottom="0.75" header="0.3" footer="0.3"/>
  <pageSetup paperSize="9" orientation="portrait" horizontalDpi="1200" verticalDpi="12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4D3D0-D0E2-4BAB-B18A-7C4E68C67876}">
  <dimension ref="A1:H12"/>
  <sheetViews>
    <sheetView tabSelected="1" topLeftCell="A9" workbookViewId="0">
      <selection activeCell="F11" sqref="F11"/>
    </sheetView>
  </sheetViews>
  <sheetFormatPr baseColWidth="10" defaultColWidth="8.7109375" defaultRowHeight="16" x14ac:dyDescent="0.2"/>
  <cols>
    <col min="1" max="1" width="21.7109375" style="4" customWidth="1"/>
    <col min="2" max="2" width="13.28515625" style="4" customWidth="1"/>
    <col min="3" max="3" width="16.85546875" style="4" customWidth="1"/>
    <col min="4" max="4" width="20.5703125" style="4" customWidth="1"/>
    <col min="5" max="5" width="37.5703125" style="4" customWidth="1"/>
    <col min="6" max="6" width="42.42578125" style="4" customWidth="1"/>
    <col min="7" max="7" width="8.7109375" style="4"/>
    <col min="8" max="8" width="54.42578125" style="4" customWidth="1"/>
    <col min="9" max="16384" width="8.7109375" style="4"/>
  </cols>
  <sheetData>
    <row r="1" spans="1:8" x14ac:dyDescent="0.2">
      <c r="A1" s="6" t="s">
        <v>446</v>
      </c>
      <c r="B1" s="6" t="s">
        <v>447</v>
      </c>
      <c r="C1" s="6" t="s">
        <v>448</v>
      </c>
      <c r="D1" s="6" t="s">
        <v>449</v>
      </c>
      <c r="E1" s="7" t="s">
        <v>450</v>
      </c>
      <c r="F1" s="7" t="s">
        <v>451</v>
      </c>
      <c r="H1" s="8" t="s">
        <v>452</v>
      </c>
    </row>
    <row r="2" spans="1:8" x14ac:dyDescent="0.2">
      <c r="A2" s="9" t="s">
        <v>453</v>
      </c>
      <c r="B2" s="10">
        <v>44694</v>
      </c>
      <c r="C2" s="10">
        <v>44706</v>
      </c>
      <c r="D2" s="4" t="s">
        <v>454</v>
      </c>
      <c r="E2" s="4" t="s">
        <v>455</v>
      </c>
      <c r="H2" s="11" t="s">
        <v>456</v>
      </c>
    </row>
    <row r="3" spans="1:8" ht="51" x14ac:dyDescent="0.2">
      <c r="A3" s="9" t="s">
        <v>457</v>
      </c>
      <c r="B3" s="10">
        <v>44813</v>
      </c>
      <c r="C3" s="10">
        <v>44853</v>
      </c>
      <c r="D3" s="4" t="s">
        <v>454</v>
      </c>
      <c r="E3" s="2" t="s">
        <v>458</v>
      </c>
      <c r="F3" s="2" t="s">
        <v>459</v>
      </c>
      <c r="H3" s="11" t="s">
        <v>460</v>
      </c>
    </row>
    <row r="4" spans="1:8" ht="34" x14ac:dyDescent="0.2">
      <c r="A4" s="12" t="s">
        <v>461</v>
      </c>
      <c r="B4" s="13">
        <v>44932</v>
      </c>
      <c r="C4" s="13">
        <v>44943</v>
      </c>
      <c r="D4" s="14" t="s">
        <v>454</v>
      </c>
      <c r="E4" s="14" t="s">
        <v>462</v>
      </c>
      <c r="F4" s="15" t="s">
        <v>463</v>
      </c>
      <c r="H4" s="11" t="s">
        <v>464</v>
      </c>
    </row>
    <row r="5" spans="1:8" ht="51" x14ac:dyDescent="0.2">
      <c r="A5" s="9" t="s">
        <v>465</v>
      </c>
      <c r="B5" s="10">
        <v>45058</v>
      </c>
      <c r="C5" s="10">
        <v>45061</v>
      </c>
      <c r="D5" s="4" t="s">
        <v>454</v>
      </c>
      <c r="E5" s="4" t="s">
        <v>466</v>
      </c>
      <c r="F5" s="2" t="s">
        <v>467</v>
      </c>
    </row>
    <row r="6" spans="1:8" ht="34" x14ac:dyDescent="0.2">
      <c r="A6" s="9"/>
      <c r="B6" s="16" t="s">
        <v>468</v>
      </c>
      <c r="C6" s="10">
        <v>45076</v>
      </c>
      <c r="D6" s="4" t="s">
        <v>454</v>
      </c>
      <c r="E6" s="2" t="s">
        <v>469</v>
      </c>
      <c r="F6" s="2" t="s">
        <v>470</v>
      </c>
    </row>
    <row r="7" spans="1:8" ht="34" x14ac:dyDescent="0.2">
      <c r="A7" s="9" t="s">
        <v>471</v>
      </c>
      <c r="B7" s="10">
        <v>45177</v>
      </c>
      <c r="C7" s="10">
        <v>45174</v>
      </c>
      <c r="D7" s="4" t="s">
        <v>454</v>
      </c>
      <c r="E7" s="4" t="s">
        <v>472</v>
      </c>
      <c r="F7" s="2" t="s">
        <v>473</v>
      </c>
    </row>
    <row r="8" spans="1:8" ht="86" customHeight="1" x14ac:dyDescent="0.2">
      <c r="A8" s="9"/>
      <c r="B8" s="10" t="s">
        <v>468</v>
      </c>
      <c r="C8" s="10">
        <v>45259</v>
      </c>
      <c r="D8" s="4" t="s">
        <v>454</v>
      </c>
      <c r="E8" s="2" t="s">
        <v>474</v>
      </c>
      <c r="F8" s="2" t="s">
        <v>475</v>
      </c>
    </row>
    <row r="9" spans="1:8" ht="238" x14ac:dyDescent="0.2">
      <c r="A9" s="12" t="s">
        <v>476</v>
      </c>
      <c r="B9" s="13">
        <v>45296</v>
      </c>
      <c r="C9" s="13">
        <v>45331</v>
      </c>
      <c r="D9" s="14" t="s">
        <v>477</v>
      </c>
      <c r="E9" s="15" t="s">
        <v>478</v>
      </c>
      <c r="F9" s="15" t="s">
        <v>479</v>
      </c>
    </row>
    <row r="10" spans="1:8" ht="409.5" x14ac:dyDescent="0.2">
      <c r="A10" s="9" t="s">
        <v>480</v>
      </c>
      <c r="B10" s="10">
        <v>45429</v>
      </c>
      <c r="C10" s="10">
        <v>45460</v>
      </c>
      <c r="D10" s="4" t="s">
        <v>477</v>
      </c>
      <c r="E10" s="2" t="s">
        <v>481</v>
      </c>
      <c r="F10" s="2" t="s">
        <v>482</v>
      </c>
    </row>
    <row r="11" spans="1:8" ht="289" x14ac:dyDescent="0.2">
      <c r="A11" s="9" t="s">
        <v>483</v>
      </c>
      <c r="B11" s="10">
        <v>45548</v>
      </c>
      <c r="C11" s="10">
        <v>45614</v>
      </c>
      <c r="D11" s="4" t="s">
        <v>477</v>
      </c>
      <c r="E11" s="2" t="s">
        <v>564</v>
      </c>
      <c r="F11" s="2" t="s">
        <v>565</v>
      </c>
      <c r="H11" s="5"/>
    </row>
    <row r="12" spans="1:8" x14ac:dyDescent="0.2">
      <c r="A12" s="9" t="s">
        <v>484</v>
      </c>
      <c r="B12" s="10">
        <v>45667</v>
      </c>
      <c r="H12" s="1"/>
    </row>
  </sheetData>
  <autoFilter ref="A1:F9" xr:uid="{1934D3D0-D0E2-4BAB-B18A-7C4E68C6787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0A283-61E3-1048-B7CA-D16ABAA20657}">
  <dimension ref="A1:B87"/>
  <sheetViews>
    <sheetView workbookViewId="0">
      <selection activeCell="J31" sqref="J31"/>
    </sheetView>
  </sheetViews>
  <sheetFormatPr baseColWidth="10" defaultColWidth="11.5703125" defaultRowHeight="16" x14ac:dyDescent="0.2"/>
  <cols>
    <col min="1" max="1" width="25.7109375" style="19" customWidth="1"/>
    <col min="2" max="2" width="24.7109375" style="19" customWidth="1"/>
  </cols>
  <sheetData>
    <row r="1" spans="1:2" s="22" customFormat="1" ht="17" x14ac:dyDescent="0.2">
      <c r="A1" s="21" t="s">
        <v>46</v>
      </c>
      <c r="B1" s="21" t="s">
        <v>47</v>
      </c>
    </row>
    <row r="2" spans="1:2" ht="51" x14ac:dyDescent="0.2">
      <c r="A2" s="17" t="s">
        <v>56</v>
      </c>
      <c r="B2" s="17" t="s">
        <v>23</v>
      </c>
    </row>
    <row r="3" spans="1:2" ht="17" x14ac:dyDescent="0.2">
      <c r="A3" s="18" t="s">
        <v>60</v>
      </c>
      <c r="B3" s="18" t="s">
        <v>36</v>
      </c>
    </row>
    <row r="4" spans="1:2" ht="34" x14ac:dyDescent="0.2">
      <c r="A4" s="19" t="s">
        <v>64</v>
      </c>
      <c r="B4" s="20" t="s">
        <v>36</v>
      </c>
    </row>
    <row r="5" spans="1:2" ht="34" x14ac:dyDescent="0.2">
      <c r="A5" s="18" t="s">
        <v>68</v>
      </c>
      <c r="B5" s="18" t="s">
        <v>36</v>
      </c>
    </row>
    <row r="6" spans="1:2" ht="17" x14ac:dyDescent="0.2">
      <c r="A6" s="18" t="s">
        <v>39</v>
      </c>
      <c r="B6" s="18" t="s">
        <v>39</v>
      </c>
    </row>
    <row r="7" spans="1:2" ht="17" x14ac:dyDescent="0.2">
      <c r="A7" s="18" t="s">
        <v>78</v>
      </c>
      <c r="B7" s="18" t="s">
        <v>38</v>
      </c>
    </row>
    <row r="8" spans="1:2" ht="17" x14ac:dyDescent="0.2">
      <c r="A8" s="18" t="s">
        <v>81</v>
      </c>
      <c r="B8" s="18" t="s">
        <v>38</v>
      </c>
    </row>
    <row r="9" spans="1:2" ht="17" x14ac:dyDescent="0.2">
      <c r="A9" s="18" t="s">
        <v>84</v>
      </c>
      <c r="B9" s="18" t="s">
        <v>24</v>
      </c>
    </row>
    <row r="10" spans="1:2" ht="17" x14ac:dyDescent="0.2">
      <c r="A10" s="18" t="s">
        <v>87</v>
      </c>
      <c r="B10" s="18" t="s">
        <v>36</v>
      </c>
    </row>
    <row r="11" spans="1:2" ht="17" x14ac:dyDescent="0.2">
      <c r="A11" s="18" t="s">
        <v>246</v>
      </c>
      <c r="B11" s="18" t="s">
        <v>24</v>
      </c>
    </row>
    <row r="12" spans="1:2" ht="34" x14ac:dyDescent="0.2">
      <c r="A12" s="18" t="s">
        <v>95</v>
      </c>
      <c r="B12" s="18" t="s">
        <v>23</v>
      </c>
    </row>
    <row r="13" spans="1:2" ht="34" x14ac:dyDescent="0.2">
      <c r="A13" s="19" t="s">
        <v>98</v>
      </c>
      <c r="B13" s="19" t="s">
        <v>38</v>
      </c>
    </row>
    <row r="14" spans="1:2" ht="17" x14ac:dyDescent="0.2">
      <c r="A14" s="18" t="s">
        <v>105</v>
      </c>
      <c r="B14" s="18" t="s">
        <v>24</v>
      </c>
    </row>
    <row r="15" spans="1:2" ht="17" x14ac:dyDescent="0.2">
      <c r="A15" s="18" t="s">
        <v>133</v>
      </c>
      <c r="B15" s="18" t="s">
        <v>38</v>
      </c>
    </row>
    <row r="16" spans="1:2" ht="17" x14ac:dyDescent="0.2">
      <c r="A16" s="18" t="s">
        <v>162</v>
      </c>
      <c r="B16" s="18" t="s">
        <v>38</v>
      </c>
    </row>
    <row r="17" spans="1:2" ht="17" x14ac:dyDescent="0.2">
      <c r="A17" s="18" t="s">
        <v>171</v>
      </c>
      <c r="B17" s="18" t="s">
        <v>38</v>
      </c>
    </row>
    <row r="18" spans="1:2" ht="17" x14ac:dyDescent="0.2">
      <c r="A18" s="18" t="s">
        <v>108</v>
      </c>
      <c r="B18" s="18" t="s">
        <v>23</v>
      </c>
    </row>
    <row r="19" spans="1:2" ht="17" x14ac:dyDescent="0.2">
      <c r="A19" s="18" t="s">
        <v>179</v>
      </c>
      <c r="B19" s="18" t="s">
        <v>38</v>
      </c>
    </row>
    <row r="20" spans="1:2" ht="17" x14ac:dyDescent="0.2">
      <c r="A20" s="18" t="s">
        <v>189</v>
      </c>
      <c r="B20" s="18" t="s">
        <v>38</v>
      </c>
    </row>
    <row r="21" spans="1:2" ht="34" x14ac:dyDescent="0.2">
      <c r="A21" s="18" t="s">
        <v>192</v>
      </c>
      <c r="B21" s="18" t="s">
        <v>36</v>
      </c>
    </row>
    <row r="22" spans="1:2" ht="17" x14ac:dyDescent="0.2">
      <c r="A22" s="18" t="s">
        <v>197</v>
      </c>
      <c r="B22" s="18" t="s">
        <v>23</v>
      </c>
    </row>
    <row r="23" spans="1:2" ht="17" x14ac:dyDescent="0.2">
      <c r="A23" s="18" t="s">
        <v>202</v>
      </c>
      <c r="B23" s="18" t="s">
        <v>24</v>
      </c>
    </row>
    <row r="24" spans="1:2" ht="51" x14ac:dyDescent="0.2">
      <c r="A24" s="18" t="s">
        <v>308</v>
      </c>
      <c r="B24" s="18" t="s">
        <v>36</v>
      </c>
    </row>
    <row r="25" spans="1:2" ht="17" x14ac:dyDescent="0.2">
      <c r="A25" s="18" t="s">
        <v>214</v>
      </c>
      <c r="B25" s="18" t="s">
        <v>38</v>
      </c>
    </row>
    <row r="26" spans="1:2" ht="34" x14ac:dyDescent="0.2">
      <c r="A26" s="19" t="s">
        <v>223</v>
      </c>
      <c r="B26" s="19" t="s">
        <v>35</v>
      </c>
    </row>
    <row r="27" spans="1:2" ht="17" x14ac:dyDescent="0.2">
      <c r="A27" s="18" t="s">
        <v>234</v>
      </c>
      <c r="B27" s="18" t="s">
        <v>24</v>
      </c>
    </row>
    <row r="28" spans="1:2" ht="17" x14ac:dyDescent="0.2">
      <c r="A28" s="18" t="s">
        <v>242</v>
      </c>
      <c r="B28" s="18" t="s">
        <v>36</v>
      </c>
    </row>
    <row r="29" spans="1:2" ht="17" x14ac:dyDescent="0.2">
      <c r="A29" s="18" t="s">
        <v>257</v>
      </c>
      <c r="B29" s="18" t="s">
        <v>38</v>
      </c>
    </row>
    <row r="30" spans="1:2" ht="17" x14ac:dyDescent="0.2">
      <c r="A30" s="19" t="s">
        <v>339</v>
      </c>
      <c r="B30" s="19" t="s">
        <v>37</v>
      </c>
    </row>
    <row r="31" spans="1:2" ht="17" x14ac:dyDescent="0.2">
      <c r="A31" s="17" t="s">
        <v>323</v>
      </c>
      <c r="B31" s="17" t="s">
        <v>38</v>
      </c>
    </row>
    <row r="32" spans="1:2" ht="17" x14ac:dyDescent="0.2">
      <c r="A32" s="23" t="s">
        <v>273</v>
      </c>
      <c r="B32" s="18" t="s">
        <v>38</v>
      </c>
    </row>
    <row r="33" spans="1:2" ht="17" x14ac:dyDescent="0.2">
      <c r="A33" s="23" t="s">
        <v>279</v>
      </c>
      <c r="B33" s="18" t="s">
        <v>24</v>
      </c>
    </row>
    <row r="34" spans="1:2" ht="17" x14ac:dyDescent="0.2">
      <c r="A34" s="23" t="s">
        <v>300</v>
      </c>
      <c r="B34" s="18" t="s">
        <v>36</v>
      </c>
    </row>
    <row r="35" spans="1:2" ht="17" x14ac:dyDescent="0.2">
      <c r="A35" s="23" t="s">
        <v>303</v>
      </c>
      <c r="B35" s="18" t="s">
        <v>37</v>
      </c>
    </row>
    <row r="36" spans="1:2" ht="17" x14ac:dyDescent="0.2">
      <c r="A36" s="23" t="s">
        <v>328</v>
      </c>
      <c r="B36" s="18" t="s">
        <v>38</v>
      </c>
    </row>
    <row r="37" spans="1:2" ht="17" x14ac:dyDescent="0.2">
      <c r="A37" s="23" t="s">
        <v>312</v>
      </c>
      <c r="B37" s="18" t="s">
        <v>38</v>
      </c>
    </row>
    <row r="38" spans="1:2" ht="17" x14ac:dyDescent="0.2">
      <c r="A38" s="23" t="s">
        <v>317</v>
      </c>
      <c r="B38" s="18" t="s">
        <v>38</v>
      </c>
    </row>
    <row r="39" spans="1:2" ht="17" x14ac:dyDescent="0.2">
      <c r="A39" s="24" t="s">
        <v>228</v>
      </c>
      <c r="B39" s="18" t="s">
        <v>38</v>
      </c>
    </row>
    <row r="40" spans="1:2" x14ac:dyDescent="0.2">
      <c r="A40"/>
      <c r="B40"/>
    </row>
    <row r="41" spans="1:2" x14ac:dyDescent="0.2">
      <c r="A41"/>
      <c r="B41"/>
    </row>
    <row r="42" spans="1:2" x14ac:dyDescent="0.2">
      <c r="A42"/>
      <c r="B42"/>
    </row>
    <row r="43" spans="1:2" x14ac:dyDescent="0.2">
      <c r="A43"/>
      <c r="B43"/>
    </row>
    <row r="44" spans="1:2" x14ac:dyDescent="0.2">
      <c r="A44"/>
      <c r="B44"/>
    </row>
    <row r="45" spans="1:2" x14ac:dyDescent="0.2">
      <c r="A45"/>
      <c r="B45"/>
    </row>
    <row r="46" spans="1:2" x14ac:dyDescent="0.2">
      <c r="A46"/>
      <c r="B46"/>
    </row>
    <row r="47" spans="1:2" x14ac:dyDescent="0.2">
      <c r="A47"/>
      <c r="B47"/>
    </row>
    <row r="48" spans="1:2" x14ac:dyDescent="0.2">
      <c r="A48"/>
      <c r="B48"/>
    </row>
    <row r="49" customFormat="1" x14ac:dyDescent="0.2"/>
    <row r="50" customFormat="1" x14ac:dyDescent="0.2"/>
    <row r="51" customFormat="1" x14ac:dyDescent="0.2"/>
    <row r="52" customFormat="1" x14ac:dyDescent="0.2"/>
    <row r="53" customFormat="1" x14ac:dyDescent="0.2"/>
    <row r="54" customFormat="1" x14ac:dyDescent="0.2"/>
    <row r="55" customFormat="1" x14ac:dyDescent="0.2"/>
    <row r="56" customFormat="1" x14ac:dyDescent="0.2"/>
    <row r="57" customFormat="1" x14ac:dyDescent="0.2"/>
    <row r="58" customFormat="1" x14ac:dyDescent="0.2"/>
    <row r="59" customFormat="1" x14ac:dyDescent="0.2"/>
    <row r="60" customFormat="1" x14ac:dyDescent="0.2"/>
    <row r="61" customFormat="1" x14ac:dyDescent="0.2"/>
    <row r="62" customFormat="1" x14ac:dyDescent="0.2"/>
    <row r="63" customFormat="1" x14ac:dyDescent="0.2"/>
    <row r="64" customFormat="1" x14ac:dyDescent="0.2"/>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row r="81" customFormat="1" x14ac:dyDescent="0.2"/>
    <row r="82" customFormat="1" x14ac:dyDescent="0.2"/>
    <row r="83" customFormat="1" x14ac:dyDescent="0.2"/>
    <row r="84" customFormat="1" x14ac:dyDescent="0.2"/>
    <row r="85" customFormat="1" x14ac:dyDescent="0.2"/>
    <row r="86" customFormat="1" x14ac:dyDescent="0.2"/>
    <row r="87" customFormat="1" x14ac:dyDescent="0.2"/>
  </sheetData>
  <autoFilter ref="A1:B74" xr:uid="{B9C0A283-61E3-1048-B7CA-D16ABAA2065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C09A327191594195F03D5DE9E748D0" ma:contentTypeVersion="21" ma:contentTypeDescription="Create a new document." ma:contentTypeScope="" ma:versionID="35bd65330a583aacc14f0b6ba41d0363">
  <xsd:schema xmlns:xsd="http://www.w3.org/2001/XMLSchema" xmlns:xs="http://www.w3.org/2001/XMLSchema" xmlns:p="http://schemas.microsoft.com/office/2006/metadata/properties" xmlns:ns2="6d7781e1-d702-4345-95e6-09ff78860c31" xmlns:ns3="d7737948-7726-4656-b1d5-b3ed8d8ed0db" targetNamespace="http://schemas.microsoft.com/office/2006/metadata/properties" ma:root="true" ma:fieldsID="745a46fce0621c2d433fcc1e4ef7982c" ns2:_="" ns3:_="">
    <xsd:import namespace="6d7781e1-d702-4345-95e6-09ff78860c31"/>
    <xsd:import namespace="d7737948-7726-4656-b1d5-b3ed8d8ed0d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Size" minOccurs="0"/>
                <xsd:element ref="ns2:Owner"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7781e1-d702-4345-95e6-09ff78860c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471c520-dbd0-4b8f-9e36-8694d75fa5a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Size" ma:index="26" nillable="true" ma:displayName="Size" ma:format="Dropdown" ma:internalName="Size">
      <xsd:simpleType>
        <xsd:restriction base="dms:Text">
          <xsd:maxLength value="255"/>
        </xsd:restriction>
      </xsd:simpleType>
    </xsd:element>
    <xsd:element name="Owner" ma:index="27" nillable="true" ma:displayName="Owner" ma:format="Dropdown" ma:internalName="Owner">
      <xsd:simpleType>
        <xsd:restriction base="dms:Text">
          <xsd:maxLength value="255"/>
        </xsd:restriction>
      </xsd:simpleType>
    </xsd:element>
    <xsd:element name="Comments" ma:index="28" nillable="true" ma:displayName="Comments" ma:format="Dropdown" ma:internalName="Comment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7737948-7726-4656-b1d5-b3ed8d8ed0d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7465ae6-68fa-4f28-bee2-77c1680d5098}" ma:internalName="TaxCatchAll" ma:showField="CatchAllData" ma:web="d7737948-7726-4656-b1d5-b3ed8d8ed0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7737948-7726-4656-b1d5-b3ed8d8ed0db" xsi:nil="true"/>
    <lcf76f155ced4ddcb4097134ff3c332f xmlns="6d7781e1-d702-4345-95e6-09ff78860c31">
      <Terms xmlns="http://schemas.microsoft.com/office/infopath/2007/PartnerControls"/>
    </lcf76f155ced4ddcb4097134ff3c332f>
    <Size xmlns="6d7781e1-d702-4345-95e6-09ff78860c31" xsi:nil="true"/>
    <Owner xmlns="6d7781e1-d702-4345-95e6-09ff78860c31" xsi:nil="true"/>
    <Comments xmlns="6d7781e1-d702-4345-95e6-09ff78860c31" xsi:nil="true"/>
  </documentManagement>
</p:properties>
</file>

<file path=customXml/itemProps1.xml><?xml version="1.0" encoding="utf-8"?>
<ds:datastoreItem xmlns:ds="http://schemas.openxmlformats.org/officeDocument/2006/customXml" ds:itemID="{DCEFBDB4-2ACB-4A7E-8F12-804F2A61EE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7781e1-d702-4345-95e6-09ff78860c31"/>
    <ds:schemaRef ds:uri="d7737948-7726-4656-b1d5-b3ed8d8ed0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9CEFFD-2576-4824-AA7F-4C3FB0AD6723}">
  <ds:schemaRefs>
    <ds:schemaRef ds:uri="http://schemas.microsoft.com/sharepoint/v3/contenttype/forms"/>
  </ds:schemaRefs>
</ds:datastoreItem>
</file>

<file path=customXml/itemProps3.xml><?xml version="1.0" encoding="utf-8"?>
<ds:datastoreItem xmlns:ds="http://schemas.openxmlformats.org/officeDocument/2006/customXml" ds:itemID="{D9144B4A-7FB4-476E-A802-A0B5C6057F8A}">
  <ds:schemaRefs>
    <ds:schemaRef ds:uri="http://purl.org/dc/elements/1.1/"/>
    <ds:schemaRef ds:uri="http://www.w3.org/XML/1998/namespace"/>
    <ds:schemaRef ds:uri="http://schemas.openxmlformats.org/package/2006/metadata/core-properties"/>
    <ds:schemaRef ds:uri="http://purl.org/dc/terms/"/>
    <ds:schemaRef ds:uri="http://schemas.microsoft.com/office/infopath/2007/PartnerControls"/>
    <ds:schemaRef ds:uri="d7737948-7726-4656-b1d5-b3ed8d8ed0db"/>
    <ds:schemaRef ds:uri="http://schemas.microsoft.com/office/2006/metadata/properties"/>
    <ds:schemaRef ds:uri="http://schemas.microsoft.com/office/2006/documentManagement/types"/>
    <ds:schemaRef ds:uri="http://purl.org/dc/dcmitype/"/>
    <ds:schemaRef ds:uri="6d7781e1-d702-4345-95e6-09ff78860c31"/>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Pivots</vt:lpstr>
      <vt:lpstr>Dashboard</vt:lpstr>
      <vt:lpstr>Applications to MSAC</vt:lpstr>
      <vt:lpstr>Genetic-related Applications</vt:lpstr>
      <vt:lpstr>Abbreviations</vt:lpstr>
      <vt:lpstr>Search Terms</vt:lpstr>
      <vt:lpstr>Schedule and Log</vt:lpstr>
      <vt:lpstr>Applicant Types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Caitlin Howley</cp:lastModifiedBy>
  <cp:revision/>
  <dcterms:created xsi:type="dcterms:W3CDTF">2022-04-12T01:51:52Z</dcterms:created>
  <dcterms:modified xsi:type="dcterms:W3CDTF">2024-11-18T01:47:36Z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0x0101000BC09A327191594195F03D5DE9E748D0</vt:lpwstr>
  </property>
  <property fmtid="{D5CDD505-2E9C-101B-9397-08002B2CF9AE}" pid="3" name="MediaServiceImageTags">
    <vt:lpwstr/>
  </property>
</Properties>
</file>